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tente\Desktop\Progetto sismica --\progetto sismica\Armaturapilastri\"/>
    </mc:Choice>
  </mc:AlternateContent>
  <bookViews>
    <workbookView xWindow="0" yWindow="0" windowWidth="9075" windowHeight="4635"/>
  </bookViews>
  <sheets>
    <sheet name="Foglio1" sheetId="1" r:id="rId1"/>
    <sheet name="telaio 5" sheetId="2" r:id="rId2"/>
  </sheets>
  <externalReferences>
    <externalReference r:id="rId3"/>
    <externalReference r:id="rId4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9" i="1" l="1"/>
  <c r="M51" i="1"/>
  <c r="M53" i="1"/>
  <c r="M55" i="1"/>
  <c r="M57" i="1"/>
  <c r="W50" i="1" l="1"/>
  <c r="W51" i="1"/>
  <c r="W52" i="1"/>
  <c r="W53" i="1"/>
  <c r="W54" i="1"/>
  <c r="W49" i="1"/>
  <c r="N42" i="1" l="1"/>
  <c r="N41" i="1"/>
  <c r="N40" i="1"/>
  <c r="N35" i="1"/>
  <c r="N34" i="1"/>
  <c r="N33" i="1"/>
  <c r="N28" i="1"/>
  <c r="N27" i="1"/>
  <c r="N26" i="1"/>
  <c r="N21" i="1"/>
  <c r="N20" i="1"/>
  <c r="N19" i="1"/>
  <c r="N14" i="1"/>
  <c r="N12" i="1"/>
  <c r="N13" i="1" l="1"/>
  <c r="S57" i="1"/>
  <c r="S60" i="1" s="1"/>
  <c r="U54" i="1"/>
  <c r="V54" i="1"/>
  <c r="AB60" i="1" s="1"/>
  <c r="AF60" i="1" s="1"/>
  <c r="Y54" i="1"/>
  <c r="AB59" i="1" s="1"/>
  <c r="AF59" i="1" s="1"/>
  <c r="Z54" i="1"/>
  <c r="U53" i="1"/>
  <c r="V53" i="1"/>
  <c r="AB58" i="1" s="1"/>
  <c r="AF58" i="1" s="1"/>
  <c r="Y53" i="1"/>
  <c r="AB57" i="1" s="1"/>
  <c r="Z53" i="1"/>
  <c r="U52" i="1"/>
  <c r="V52" i="1"/>
  <c r="AB56" i="1" s="1"/>
  <c r="AF56" i="1" s="1"/>
  <c r="Y52" i="1"/>
  <c r="AB55" i="1" s="1"/>
  <c r="Z52" i="1"/>
  <c r="U51" i="1"/>
  <c r="V51" i="1"/>
  <c r="AB54" i="1" s="1"/>
  <c r="AF54" i="1" s="1"/>
  <c r="Y51" i="1"/>
  <c r="AB53" i="1" s="1"/>
  <c r="Z51" i="1"/>
  <c r="U50" i="1"/>
  <c r="V50" i="1"/>
  <c r="AB52" i="1" s="1"/>
  <c r="AF52" i="1" s="1"/>
  <c r="Y50" i="1"/>
  <c r="AB51" i="1" s="1"/>
  <c r="Z50" i="1"/>
  <c r="U49" i="1"/>
  <c r="V49" i="1"/>
  <c r="AB50" i="1" s="1"/>
  <c r="AF50" i="1" s="1"/>
  <c r="Y49" i="1"/>
  <c r="AB49" i="1" s="1"/>
  <c r="Z49" i="1"/>
  <c r="S58" i="1" l="1"/>
  <c r="S59" i="1"/>
  <c r="S54" i="1"/>
  <c r="S53" i="1"/>
  <c r="S52" i="1"/>
  <c r="S51" i="1"/>
  <c r="S49" i="1"/>
  <c r="S50" i="1"/>
  <c r="P12" i="1"/>
  <c r="P14" i="1" s="1"/>
  <c r="P19" i="1"/>
  <c r="P21" i="1" s="1"/>
  <c r="P26" i="1"/>
  <c r="P28" i="1" s="1"/>
  <c r="P33" i="1"/>
  <c r="P35" i="1" s="1"/>
  <c r="P40" i="1"/>
  <c r="P42" i="1" s="1"/>
  <c r="P13" i="1" l="1"/>
  <c r="P20" i="1"/>
  <c r="P27" i="1"/>
  <c r="P34" i="1"/>
  <c r="P41" i="1"/>
  <c r="K57" i="1" l="1"/>
  <c r="L57" i="1"/>
  <c r="K58" i="1"/>
  <c r="L58" i="1"/>
  <c r="K55" i="1"/>
  <c r="L55" i="1"/>
  <c r="K56" i="1"/>
  <c r="L56" i="1"/>
  <c r="K53" i="1"/>
  <c r="L53" i="1"/>
  <c r="K54" i="1"/>
  <c r="L54" i="1"/>
  <c r="K51" i="1"/>
  <c r="L51" i="1"/>
  <c r="K52" i="1"/>
  <c r="L52" i="1"/>
  <c r="K49" i="1"/>
  <c r="L49" i="1"/>
  <c r="K50" i="1"/>
  <c r="L50" i="1"/>
  <c r="T40" i="1"/>
  <c r="T42" i="1" s="1"/>
  <c r="R40" i="1"/>
  <c r="R42" i="1" s="1"/>
  <c r="M40" i="1"/>
  <c r="M42" i="1" s="1"/>
  <c r="T33" i="1"/>
  <c r="T35" i="1" s="1"/>
  <c r="R33" i="1"/>
  <c r="R35" i="1" s="1"/>
  <c r="M33" i="1"/>
  <c r="M35" i="1" s="1"/>
  <c r="T26" i="1"/>
  <c r="T28" i="1" s="1"/>
  <c r="R26" i="1"/>
  <c r="R28" i="1" s="1"/>
  <c r="M26" i="1"/>
  <c r="M28" i="1" s="1"/>
  <c r="T21" i="1"/>
  <c r="T20" i="1" s="1"/>
  <c r="M21" i="1"/>
  <c r="M20" i="1" s="1"/>
  <c r="T19" i="1"/>
  <c r="R19" i="1"/>
  <c r="R21" i="1" s="1"/>
  <c r="M19" i="1"/>
  <c r="R14" i="1"/>
  <c r="R13" i="1" s="1"/>
  <c r="R12" i="1"/>
  <c r="T12" i="1"/>
  <c r="T14" i="1" s="1"/>
  <c r="M14" i="1"/>
  <c r="M12" i="1"/>
  <c r="S10" i="1"/>
  <c r="S9" i="1"/>
  <c r="T10" i="1"/>
  <c r="T9" i="1"/>
  <c r="BX106" i="2"/>
  <c r="BX107" i="2"/>
  <c r="R10" i="1"/>
  <c r="R9" i="1"/>
  <c r="BD106" i="2"/>
  <c r="BD107" i="2"/>
  <c r="Q10" i="1"/>
  <c r="Q9" i="1"/>
  <c r="AL106" i="2"/>
  <c r="AL107" i="2"/>
  <c r="P10" i="1"/>
  <c r="P9" i="1"/>
  <c r="O10" i="1"/>
  <c r="O9" i="1"/>
  <c r="S106" i="2"/>
  <c r="S107" i="2"/>
  <c r="N10" i="1"/>
  <c r="N9" i="1"/>
  <c r="M10" i="1"/>
  <c r="M9" i="1"/>
  <c r="B106" i="2"/>
  <c r="C107" i="2" s="1"/>
  <c r="B107" i="2"/>
  <c r="T17" i="1"/>
  <c r="T16" i="1"/>
  <c r="BX84" i="2"/>
  <c r="BX85" i="2"/>
  <c r="S17" i="1"/>
  <c r="S16" i="1"/>
  <c r="R17" i="1"/>
  <c r="R16" i="1"/>
  <c r="BD84" i="2"/>
  <c r="BD85" i="2"/>
  <c r="Q17" i="1"/>
  <c r="Q16" i="1"/>
  <c r="AL84" i="2"/>
  <c r="AL85" i="2"/>
  <c r="P17" i="1"/>
  <c r="P16" i="1"/>
  <c r="O17" i="1"/>
  <c r="O16" i="1"/>
  <c r="S84" i="2"/>
  <c r="S85" i="2"/>
  <c r="N17" i="1"/>
  <c r="N16" i="1"/>
  <c r="M17" i="1"/>
  <c r="M16" i="1"/>
  <c r="B84" i="2"/>
  <c r="M82" i="2" s="1"/>
  <c r="O82" i="2" s="1"/>
  <c r="B85" i="2"/>
  <c r="M23" i="1"/>
  <c r="N23" i="1"/>
  <c r="O23" i="1"/>
  <c r="P23" i="1"/>
  <c r="Q23" i="1"/>
  <c r="R23" i="1"/>
  <c r="S23" i="1"/>
  <c r="T23" i="1"/>
  <c r="M24" i="1"/>
  <c r="N24" i="1"/>
  <c r="O24" i="1"/>
  <c r="P24" i="1"/>
  <c r="Q24" i="1"/>
  <c r="R24" i="1"/>
  <c r="S24" i="1"/>
  <c r="T24" i="1"/>
  <c r="T31" i="1"/>
  <c r="T30" i="1"/>
  <c r="BX36" i="2"/>
  <c r="BX37" i="2"/>
  <c r="S31" i="1"/>
  <c r="S30" i="1"/>
  <c r="R31" i="1"/>
  <c r="R30" i="1"/>
  <c r="BD36" i="2"/>
  <c r="BD37" i="2"/>
  <c r="Q31" i="1"/>
  <c r="Q30" i="1"/>
  <c r="AL36" i="2"/>
  <c r="AL37" i="2"/>
  <c r="P31" i="1"/>
  <c r="P30" i="1"/>
  <c r="O31" i="1"/>
  <c r="O30" i="1"/>
  <c r="S36" i="2"/>
  <c r="S37" i="2"/>
  <c r="N31" i="1"/>
  <c r="N30" i="1"/>
  <c r="M31" i="1"/>
  <c r="M30" i="1"/>
  <c r="B36" i="2"/>
  <c r="B37" i="2"/>
  <c r="M34" i="2" s="1"/>
  <c r="O34" i="2" s="1"/>
  <c r="T38" i="1"/>
  <c r="T37" i="1"/>
  <c r="BX12" i="2"/>
  <c r="BX13" i="2"/>
  <c r="S38" i="1"/>
  <c r="S37" i="1"/>
  <c r="R38" i="1"/>
  <c r="R37" i="1"/>
  <c r="BE12" i="2"/>
  <c r="BE13" i="2"/>
  <c r="Q38" i="1"/>
  <c r="Q37" i="1"/>
  <c r="AL12" i="2"/>
  <c r="AL20" i="2" s="1"/>
  <c r="AL13" i="2"/>
  <c r="P38" i="1"/>
  <c r="P37" i="1"/>
  <c r="O38" i="1"/>
  <c r="O37" i="1"/>
  <c r="T12" i="2"/>
  <c r="T13" i="2"/>
  <c r="N38" i="1"/>
  <c r="N37" i="1"/>
  <c r="M38" i="1"/>
  <c r="M37" i="1"/>
  <c r="B12" i="2"/>
  <c r="B13" i="2"/>
  <c r="BX114" i="2"/>
  <c r="CK108" i="2"/>
  <c r="BY107" i="2"/>
  <c r="CI105" i="2"/>
  <c r="CK103" i="2"/>
  <c r="CI103" i="2"/>
  <c r="BX100" i="2"/>
  <c r="BX92" i="2"/>
  <c r="CK86" i="2"/>
  <c r="BY85" i="2"/>
  <c r="CK81" i="2"/>
  <c r="CI81" i="2"/>
  <c r="BX78" i="2"/>
  <c r="CI83" i="2" s="1"/>
  <c r="CK38" i="2"/>
  <c r="BY36" i="2"/>
  <c r="CI40" i="2" s="1"/>
  <c r="BX44" i="2"/>
  <c r="CK33" i="2"/>
  <c r="BX30" i="2"/>
  <c r="BX20" i="2"/>
  <c r="CK14" i="2"/>
  <c r="BY13" i="2"/>
  <c r="CI11" i="2"/>
  <c r="CK9" i="2"/>
  <c r="CI9" i="2"/>
  <c r="BX6" i="2"/>
  <c r="BE114" i="2"/>
  <c r="BD114" i="2"/>
  <c r="BQ108" i="2"/>
  <c r="AY108" i="2"/>
  <c r="AF108" i="2"/>
  <c r="O108" i="2"/>
  <c r="BE107" i="2"/>
  <c r="BO109" i="2" s="1"/>
  <c r="BQ109" i="2" s="1"/>
  <c r="BE106" i="2"/>
  <c r="BO108" i="2" s="1"/>
  <c r="AM106" i="2"/>
  <c r="AM107" i="2"/>
  <c r="C106" i="2"/>
  <c r="C114" i="2" s="1"/>
  <c r="BO104" i="2"/>
  <c r="BQ104" i="2" s="1"/>
  <c r="M104" i="2"/>
  <c r="O104" i="2" s="1"/>
  <c r="BQ103" i="2"/>
  <c r="BO103" i="2"/>
  <c r="AY103" i="2"/>
  <c r="AF103" i="2"/>
  <c r="O103" i="2"/>
  <c r="M103" i="2"/>
  <c r="BD100" i="2"/>
  <c r="AL100" i="2"/>
  <c r="AW105" i="2" s="1"/>
  <c r="S100" i="2"/>
  <c r="B100" i="2"/>
  <c r="M105" i="2" s="1"/>
  <c r="BE92" i="2"/>
  <c r="BD92" i="2"/>
  <c r="BQ86" i="2"/>
  <c r="AY86" i="2"/>
  <c r="AF86" i="2"/>
  <c r="O86" i="2"/>
  <c r="BE85" i="2"/>
  <c r="BE84" i="2"/>
  <c r="AM84" i="2"/>
  <c r="AD82" i="2"/>
  <c r="AF82" i="2" s="1"/>
  <c r="C84" i="2"/>
  <c r="C92" i="2" s="1"/>
  <c r="C85" i="2"/>
  <c r="BO82" i="2"/>
  <c r="BQ82" i="2" s="1"/>
  <c r="BQ81" i="2"/>
  <c r="BO81" i="2"/>
  <c r="AY81" i="2"/>
  <c r="AF81" i="2"/>
  <c r="AD81" i="2"/>
  <c r="O81" i="2"/>
  <c r="M81" i="2"/>
  <c r="BD78" i="2"/>
  <c r="BO83" i="2" s="1"/>
  <c r="AL78" i="2"/>
  <c r="S78" i="2"/>
  <c r="B78" i="2"/>
  <c r="M83" i="2" s="1"/>
  <c r="BQ38" i="2"/>
  <c r="AY38" i="2"/>
  <c r="AF38" i="2"/>
  <c r="O38" i="2"/>
  <c r="AM37" i="2"/>
  <c r="C37" i="2"/>
  <c r="BE36" i="2"/>
  <c r="BE44" i="2" s="1"/>
  <c r="AL44" i="2"/>
  <c r="T36" i="2"/>
  <c r="T44" i="2" s="1"/>
  <c r="T37" i="2"/>
  <c r="B44" i="2"/>
  <c r="AW34" i="2"/>
  <c r="AY34" i="2" s="1"/>
  <c r="AD34" i="2"/>
  <c r="AF34" i="2" s="1"/>
  <c r="BQ33" i="2"/>
  <c r="AY33" i="2"/>
  <c r="AW33" i="2"/>
  <c r="AF33" i="2"/>
  <c r="AD33" i="2"/>
  <c r="O33" i="2"/>
  <c r="BD30" i="2"/>
  <c r="AL30" i="2"/>
  <c r="AW35" i="2" s="1"/>
  <c r="S30" i="2"/>
  <c r="AD40" i="2" s="1"/>
  <c r="B30" i="2"/>
  <c r="M35" i="2" s="1"/>
  <c r="BR14" i="2"/>
  <c r="AY14" i="2"/>
  <c r="AG14" i="2"/>
  <c r="O14" i="2"/>
  <c r="AM13" i="2"/>
  <c r="BF12" i="2"/>
  <c r="BF20" i="2" s="1"/>
  <c r="U12" i="2"/>
  <c r="AE16" i="2" s="1"/>
  <c r="B20" i="2"/>
  <c r="BP10" i="2"/>
  <c r="BR10" i="2" s="1"/>
  <c r="AW10" i="2"/>
  <c r="AY10" i="2" s="1"/>
  <c r="AE10" i="2"/>
  <c r="AG10" i="2" s="1"/>
  <c r="BR9" i="2"/>
  <c r="BP9" i="2"/>
  <c r="AY9" i="2"/>
  <c r="AG9" i="2"/>
  <c r="AE9" i="2"/>
  <c r="O9" i="2"/>
  <c r="BE6" i="2"/>
  <c r="AL6" i="2"/>
  <c r="AW11" i="2" s="1"/>
  <c r="T6" i="2"/>
  <c r="B6" i="2"/>
  <c r="E46" i="1"/>
  <c r="E44" i="1"/>
  <c r="W2" i="1"/>
  <c r="Y2" i="1"/>
  <c r="Z2" i="1"/>
  <c r="AA2" i="1"/>
  <c r="AB2" i="1"/>
  <c r="AC2" i="1"/>
  <c r="AD2" i="1"/>
  <c r="X3" i="1"/>
  <c r="W4" i="1"/>
  <c r="X4" i="1"/>
  <c r="AF7" i="1"/>
  <c r="AG7" i="1"/>
  <c r="AH7" i="1"/>
  <c r="AI7" i="1"/>
  <c r="AJ7" i="1"/>
  <c r="AK7" i="1"/>
  <c r="AL7" i="1"/>
  <c r="Y8" i="1"/>
  <c r="Z8" i="1"/>
  <c r="AA8" i="1"/>
  <c r="AB8" i="1"/>
  <c r="AC8" i="1"/>
  <c r="AD8" i="1"/>
  <c r="AF8" i="1"/>
  <c r="AG8" i="1"/>
  <c r="AH8" i="1"/>
  <c r="N49" i="1" s="1"/>
  <c r="AI8" i="1"/>
  <c r="O49" i="1" s="1"/>
  <c r="AJ8" i="1"/>
  <c r="AK8" i="1"/>
  <c r="AL8" i="1"/>
  <c r="X9" i="1"/>
  <c r="AF9" i="1"/>
  <c r="AG9" i="1"/>
  <c r="AH9" i="1"/>
  <c r="N50" i="1" s="1"/>
  <c r="AI9" i="1"/>
  <c r="O50" i="1" s="1"/>
  <c r="AJ9" i="1"/>
  <c r="AK9" i="1"/>
  <c r="AL9" i="1"/>
  <c r="W10" i="1"/>
  <c r="X10" i="1"/>
  <c r="Y11" i="1"/>
  <c r="Z11" i="1"/>
  <c r="AA11" i="1"/>
  <c r="AB11" i="1"/>
  <c r="AC11" i="1"/>
  <c r="AD11" i="1"/>
  <c r="AF11" i="1"/>
  <c r="AG11" i="1"/>
  <c r="AH11" i="1"/>
  <c r="AJ11" i="1"/>
  <c r="AL11" i="1"/>
  <c r="Y12" i="1"/>
  <c r="Z12" i="1"/>
  <c r="AA12" i="1"/>
  <c r="AB12" i="1"/>
  <c r="AC12" i="1"/>
  <c r="AD12" i="1"/>
  <c r="AF12" i="1"/>
  <c r="AG12" i="1"/>
  <c r="AH12" i="1"/>
  <c r="X49" i="1" s="1"/>
  <c r="AJ12" i="1"/>
  <c r="AL12" i="1"/>
  <c r="AM12" i="1"/>
  <c r="AF13" i="1"/>
  <c r="AG13" i="1"/>
  <c r="AH13" i="1"/>
  <c r="X50" i="1" s="1"/>
  <c r="AJ13" i="1"/>
  <c r="AL13" i="1"/>
  <c r="AM13" i="1"/>
  <c r="AG14" i="1"/>
  <c r="AH14" i="1"/>
  <c r="AI14" i="1"/>
  <c r="AJ14" i="1"/>
  <c r="AK14" i="1"/>
  <c r="AL14" i="1"/>
  <c r="Y15" i="1"/>
  <c r="Z15" i="1"/>
  <c r="AA15" i="1"/>
  <c r="AB15" i="1"/>
  <c r="AC15" i="1"/>
  <c r="AD15" i="1"/>
  <c r="AF15" i="1"/>
  <c r="AG15" i="1"/>
  <c r="AH15" i="1"/>
  <c r="N51" i="1" s="1"/>
  <c r="AI15" i="1"/>
  <c r="O51" i="1" s="1"/>
  <c r="AJ15" i="1"/>
  <c r="AK15" i="1"/>
  <c r="AL15" i="1"/>
  <c r="X16" i="1"/>
  <c r="AF16" i="1"/>
  <c r="AG16" i="1"/>
  <c r="AH16" i="1"/>
  <c r="N52" i="1" s="1"/>
  <c r="AI16" i="1"/>
  <c r="O52" i="1" s="1"/>
  <c r="AJ16" i="1"/>
  <c r="AK16" i="1"/>
  <c r="AL16" i="1"/>
  <c r="W17" i="1"/>
  <c r="X17" i="1"/>
  <c r="Y18" i="1"/>
  <c r="Z18" i="1"/>
  <c r="AA18" i="1"/>
  <c r="AB18" i="1"/>
  <c r="AC18" i="1"/>
  <c r="AD18" i="1"/>
  <c r="AF18" i="1"/>
  <c r="AG18" i="1"/>
  <c r="AH18" i="1"/>
  <c r="AJ18" i="1"/>
  <c r="AL18" i="1"/>
  <c r="Y19" i="1"/>
  <c r="Z19" i="1"/>
  <c r="AA19" i="1"/>
  <c r="AB19" i="1"/>
  <c r="AC19" i="1"/>
  <c r="AD19" i="1"/>
  <c r="AF19" i="1"/>
  <c r="AG19" i="1"/>
  <c r="AH19" i="1"/>
  <c r="AJ19" i="1"/>
  <c r="AL19" i="1"/>
  <c r="AM19" i="1"/>
  <c r="AF20" i="1"/>
  <c r="AG20" i="1"/>
  <c r="AH20" i="1"/>
  <c r="X51" i="1" s="1"/>
  <c r="AJ20" i="1"/>
  <c r="AL20" i="1"/>
  <c r="AM20" i="1"/>
  <c r="AG21" i="1"/>
  <c r="AH21" i="1"/>
  <c r="AI21" i="1"/>
  <c r="AJ21" i="1"/>
  <c r="AK21" i="1"/>
  <c r="AL21" i="1"/>
  <c r="Y22" i="1"/>
  <c r="Z22" i="1"/>
  <c r="AA22" i="1"/>
  <c r="AB22" i="1"/>
  <c r="AC22" i="1"/>
  <c r="AD22" i="1"/>
  <c r="AF22" i="1"/>
  <c r="AG22" i="1"/>
  <c r="AH22" i="1"/>
  <c r="N53" i="1" s="1"/>
  <c r="AI22" i="1"/>
  <c r="O53" i="1" s="1"/>
  <c r="AJ22" i="1"/>
  <c r="AK22" i="1"/>
  <c r="AL22" i="1"/>
  <c r="X23" i="1"/>
  <c r="AF23" i="1"/>
  <c r="AG23" i="1"/>
  <c r="AH23" i="1"/>
  <c r="N54" i="1" s="1"/>
  <c r="P53" i="1" s="1"/>
  <c r="AI23" i="1"/>
  <c r="O54" i="1" s="1"/>
  <c r="AJ23" i="1"/>
  <c r="AK23" i="1"/>
  <c r="AL23" i="1"/>
  <c r="W24" i="1"/>
  <c r="X24" i="1"/>
  <c r="Y25" i="1"/>
  <c r="Z25" i="1"/>
  <c r="AA25" i="1"/>
  <c r="AB25" i="1"/>
  <c r="AC25" i="1"/>
  <c r="AD25" i="1"/>
  <c r="AF25" i="1"/>
  <c r="AG25" i="1"/>
  <c r="AH25" i="1"/>
  <c r="AJ25" i="1"/>
  <c r="AL25" i="1"/>
  <c r="Y26" i="1"/>
  <c r="Z26" i="1"/>
  <c r="AA26" i="1"/>
  <c r="AB26" i="1"/>
  <c r="AC26" i="1"/>
  <c r="AD26" i="1"/>
  <c r="AF26" i="1"/>
  <c r="AG26" i="1"/>
  <c r="AH26" i="1"/>
  <c r="AJ26" i="1"/>
  <c r="AL26" i="1"/>
  <c r="AM26" i="1"/>
  <c r="AF27" i="1"/>
  <c r="AG27" i="1"/>
  <c r="AH27" i="1"/>
  <c r="X52" i="1" s="1"/>
  <c r="AJ27" i="1"/>
  <c r="AL27" i="1"/>
  <c r="AM27" i="1"/>
  <c r="AG28" i="1"/>
  <c r="AH28" i="1"/>
  <c r="AI28" i="1"/>
  <c r="AJ28" i="1"/>
  <c r="AK28" i="1"/>
  <c r="AL28" i="1"/>
  <c r="Y29" i="1"/>
  <c r="Z29" i="1"/>
  <c r="AA29" i="1"/>
  <c r="AB29" i="1"/>
  <c r="AC29" i="1"/>
  <c r="AD29" i="1"/>
  <c r="AF29" i="1"/>
  <c r="AG29" i="1"/>
  <c r="AH29" i="1"/>
  <c r="N55" i="1" s="1"/>
  <c r="AI29" i="1"/>
  <c r="O55" i="1" s="1"/>
  <c r="AJ29" i="1"/>
  <c r="AK29" i="1"/>
  <c r="AL29" i="1"/>
  <c r="X30" i="1"/>
  <c r="AF30" i="1"/>
  <c r="AG30" i="1"/>
  <c r="AH30" i="1"/>
  <c r="N56" i="1" s="1"/>
  <c r="AI30" i="1"/>
  <c r="O56" i="1" s="1"/>
  <c r="AJ30" i="1"/>
  <c r="AK30" i="1"/>
  <c r="AL30" i="1"/>
  <c r="W31" i="1"/>
  <c r="X31" i="1"/>
  <c r="Y32" i="1"/>
  <c r="Z32" i="1"/>
  <c r="AA32" i="1"/>
  <c r="AB32" i="1"/>
  <c r="AC32" i="1"/>
  <c r="AD32" i="1"/>
  <c r="AF32" i="1"/>
  <c r="AG32" i="1"/>
  <c r="AH32" i="1"/>
  <c r="AJ32" i="1"/>
  <c r="AL32" i="1"/>
  <c r="Y33" i="1"/>
  <c r="Z33" i="1"/>
  <c r="AA33" i="1"/>
  <c r="AB33" i="1"/>
  <c r="AC33" i="1"/>
  <c r="AD33" i="1"/>
  <c r="AF33" i="1"/>
  <c r="AG33" i="1"/>
  <c r="AH33" i="1"/>
  <c r="AJ33" i="1"/>
  <c r="AL33" i="1"/>
  <c r="AM33" i="1"/>
  <c r="AF34" i="1"/>
  <c r="AG34" i="1"/>
  <c r="AH34" i="1"/>
  <c r="X53" i="1" s="1"/>
  <c r="AJ34" i="1"/>
  <c r="AL34" i="1"/>
  <c r="AM34" i="1"/>
  <c r="AG35" i="1"/>
  <c r="AH35" i="1"/>
  <c r="AI35" i="1"/>
  <c r="AJ35" i="1"/>
  <c r="AK35" i="1"/>
  <c r="AL35" i="1"/>
  <c r="Y36" i="1"/>
  <c r="Z36" i="1"/>
  <c r="AA36" i="1"/>
  <c r="AB36" i="1"/>
  <c r="AC36" i="1"/>
  <c r="AD36" i="1"/>
  <c r="AF36" i="1"/>
  <c r="AG36" i="1"/>
  <c r="AH36" i="1"/>
  <c r="N57" i="1" s="1"/>
  <c r="AI36" i="1"/>
  <c r="O57" i="1" s="1"/>
  <c r="AJ36" i="1"/>
  <c r="AK36" i="1"/>
  <c r="AL36" i="1"/>
  <c r="X37" i="1"/>
  <c r="AF37" i="1"/>
  <c r="AG37" i="1"/>
  <c r="AH37" i="1"/>
  <c r="N58" i="1" s="1"/>
  <c r="AI37" i="1"/>
  <c r="O58" i="1" s="1"/>
  <c r="AJ37" i="1"/>
  <c r="AK37" i="1"/>
  <c r="AL37" i="1"/>
  <c r="W38" i="1"/>
  <c r="X38" i="1"/>
  <c r="Y39" i="1"/>
  <c r="Z39" i="1"/>
  <c r="AA39" i="1"/>
  <c r="AB39" i="1"/>
  <c r="AC39" i="1"/>
  <c r="AD39" i="1"/>
  <c r="AF39" i="1"/>
  <c r="AG39" i="1"/>
  <c r="AH39" i="1"/>
  <c r="AJ39" i="1"/>
  <c r="AL39" i="1"/>
  <c r="Y40" i="1"/>
  <c r="Z40" i="1"/>
  <c r="AA40" i="1"/>
  <c r="AB40" i="1"/>
  <c r="AC40" i="1"/>
  <c r="AD40" i="1"/>
  <c r="AF40" i="1"/>
  <c r="AG40" i="1"/>
  <c r="AH40" i="1"/>
  <c r="AJ40" i="1"/>
  <c r="AL40" i="1"/>
  <c r="AM40" i="1"/>
  <c r="AF41" i="1"/>
  <c r="AG41" i="1"/>
  <c r="AH41" i="1"/>
  <c r="X54" i="1" s="1"/>
  <c r="T54" i="1" s="1"/>
  <c r="AJ41" i="1"/>
  <c r="AL41" i="1"/>
  <c r="AM41" i="1"/>
  <c r="P55" i="1" l="1"/>
  <c r="P51" i="1"/>
  <c r="P57" i="1"/>
  <c r="AF57" i="1"/>
  <c r="T53" i="1"/>
  <c r="AF53" i="1"/>
  <c r="T51" i="1"/>
  <c r="AF55" i="1"/>
  <c r="T52" i="1"/>
  <c r="AF51" i="1"/>
  <c r="T50" i="1"/>
  <c r="P49" i="1"/>
  <c r="AF49" i="1"/>
  <c r="T49" i="1"/>
  <c r="R41" i="1"/>
  <c r="M41" i="1"/>
  <c r="T41" i="1"/>
  <c r="R34" i="1"/>
  <c r="M34" i="1"/>
  <c r="T34" i="1"/>
  <c r="R27" i="1"/>
  <c r="M27" i="1"/>
  <c r="T27" i="1"/>
  <c r="R20" i="1"/>
  <c r="T13" i="1"/>
  <c r="M13" i="1"/>
  <c r="M84" i="2"/>
  <c r="B86" i="2" s="1"/>
  <c r="B90" i="2" s="1"/>
  <c r="BY44" i="2"/>
  <c r="M33" i="2"/>
  <c r="C36" i="2"/>
  <c r="C44" i="2" s="1"/>
  <c r="M36" i="2"/>
  <c r="B38" i="2" s="1"/>
  <c r="B39" i="2" s="1"/>
  <c r="B40" i="2" s="1"/>
  <c r="B41" i="2" s="1"/>
  <c r="B43" i="2" s="1"/>
  <c r="AW9" i="2"/>
  <c r="CI84" i="2"/>
  <c r="BX86" i="2" s="1"/>
  <c r="BY37" i="2"/>
  <c r="CI10" i="2"/>
  <c r="CK10" i="2" s="1"/>
  <c r="CI12" i="2" s="1"/>
  <c r="BX14" i="2" s="1"/>
  <c r="BY12" i="2"/>
  <c r="CI104" i="2"/>
  <c r="CK104" i="2" s="1"/>
  <c r="CI106" i="2" s="1"/>
  <c r="BX108" i="2" s="1"/>
  <c r="BY106" i="2"/>
  <c r="CI109" i="2" s="1"/>
  <c r="CK109" i="2" s="1"/>
  <c r="CI34" i="2"/>
  <c r="CK34" i="2" s="1"/>
  <c r="CI33" i="2"/>
  <c r="CI35" i="2"/>
  <c r="CI82" i="2"/>
  <c r="CK82" i="2" s="1"/>
  <c r="BY84" i="2"/>
  <c r="BO84" i="2"/>
  <c r="BD86" i="2" s="1"/>
  <c r="BD90" i="2" s="1"/>
  <c r="BO88" i="2"/>
  <c r="BP11" i="2"/>
  <c r="BP12" i="2" s="1"/>
  <c r="BE14" i="2" s="1"/>
  <c r="M110" i="2"/>
  <c r="M111" i="2" s="1"/>
  <c r="C108" i="2" s="1"/>
  <c r="M88" i="2"/>
  <c r="M11" i="2"/>
  <c r="AW12" i="2"/>
  <c r="AL14" i="2" s="1"/>
  <c r="BE37" i="2"/>
  <c r="BO38" i="2" s="1"/>
  <c r="BO35" i="2"/>
  <c r="BD44" i="2"/>
  <c r="BO34" i="2"/>
  <c r="BQ34" i="2" s="1"/>
  <c r="BO33" i="2"/>
  <c r="U13" i="2"/>
  <c r="T20" i="2"/>
  <c r="C13" i="2"/>
  <c r="B42" i="2"/>
  <c r="AD35" i="2"/>
  <c r="AD36" i="2" s="1"/>
  <c r="S38" i="2" s="1"/>
  <c r="BO105" i="2"/>
  <c r="BO106" i="2" s="1"/>
  <c r="BD108" i="2" s="1"/>
  <c r="BO110" i="2"/>
  <c r="BO111" i="2" s="1"/>
  <c r="BE108" i="2" s="1"/>
  <c r="M87" i="2"/>
  <c r="O87" i="2" s="1"/>
  <c r="M86" i="2"/>
  <c r="M9" i="2"/>
  <c r="M10" i="2"/>
  <c r="O10" i="2" s="1"/>
  <c r="U20" i="2"/>
  <c r="AE14" i="2"/>
  <c r="BF13" i="2"/>
  <c r="BE20" i="2"/>
  <c r="AD39" i="2"/>
  <c r="AF39" i="2" s="1"/>
  <c r="AD41" i="2" s="1"/>
  <c r="T38" i="2" s="1"/>
  <c r="M109" i="2"/>
  <c r="O109" i="2" s="1"/>
  <c r="M108" i="2"/>
  <c r="AW108" i="2"/>
  <c r="AM114" i="2"/>
  <c r="AW110" i="2"/>
  <c r="AE11" i="2"/>
  <c r="AE12" i="2" s="1"/>
  <c r="T14" i="2" s="1"/>
  <c r="C12" i="2"/>
  <c r="AM12" i="2"/>
  <c r="AW15" i="2" s="1"/>
  <c r="AY15" i="2" s="1"/>
  <c r="AW36" i="2"/>
  <c r="AL38" i="2" s="1"/>
  <c r="M40" i="2"/>
  <c r="M38" i="2"/>
  <c r="M39" i="2"/>
  <c r="O39" i="2" s="1"/>
  <c r="AM85" i="2"/>
  <c r="AL92" i="2"/>
  <c r="AW82" i="2"/>
  <c r="AY82" i="2" s="1"/>
  <c r="AW81" i="2"/>
  <c r="AW83" i="2"/>
  <c r="BP14" i="2"/>
  <c r="AD38" i="2"/>
  <c r="S44" i="2"/>
  <c r="AM92" i="2"/>
  <c r="AW88" i="2"/>
  <c r="BO86" i="2"/>
  <c r="BO87" i="2"/>
  <c r="BQ87" i="2" s="1"/>
  <c r="M106" i="2"/>
  <c r="B108" i="2" s="1"/>
  <c r="BP16" i="2"/>
  <c r="AM36" i="2"/>
  <c r="BO40" i="2"/>
  <c r="T84" i="2"/>
  <c r="S114" i="2"/>
  <c r="AD104" i="2"/>
  <c r="AF104" i="2" s="1"/>
  <c r="AD103" i="2"/>
  <c r="AD105" i="2"/>
  <c r="T107" i="2"/>
  <c r="S92" i="2"/>
  <c r="AD83" i="2"/>
  <c r="AD84" i="2" s="1"/>
  <c r="S86" i="2" s="1"/>
  <c r="T85" i="2"/>
  <c r="M89" i="2"/>
  <c r="C86" i="2" s="1"/>
  <c r="AW109" i="2"/>
  <c r="AY109" i="2" s="1"/>
  <c r="B92" i="2"/>
  <c r="AW103" i="2"/>
  <c r="AW104" i="2"/>
  <c r="AY104" i="2" s="1"/>
  <c r="AW106" i="2" s="1"/>
  <c r="AL108" i="2" s="1"/>
  <c r="T106" i="2"/>
  <c r="B114" i="2"/>
  <c r="AL114" i="2"/>
  <c r="BO89" i="2" l="1"/>
  <c r="BE86" i="2" s="1"/>
  <c r="BE90" i="2" s="1"/>
  <c r="AW84" i="2"/>
  <c r="AL86" i="2" s="1"/>
  <c r="B87" i="2"/>
  <c r="B88" i="2" s="1"/>
  <c r="B89" i="2" s="1"/>
  <c r="B91" i="2" s="1"/>
  <c r="CI36" i="2"/>
  <c r="BX38" i="2" s="1"/>
  <c r="BX42" i="2" s="1"/>
  <c r="BX18" i="2"/>
  <c r="BX15" i="2"/>
  <c r="BX16" i="2" s="1"/>
  <c r="BX17" i="2" s="1"/>
  <c r="BX19" i="2" s="1"/>
  <c r="BX109" i="2"/>
  <c r="BX110" i="2" s="1"/>
  <c r="BX111" i="2" s="1"/>
  <c r="BX113" i="2" s="1"/>
  <c r="BX112" i="2"/>
  <c r="BY20" i="2"/>
  <c r="CI16" i="2"/>
  <c r="CI17" i="2" s="1"/>
  <c r="BY14" i="2" s="1"/>
  <c r="CI14" i="2"/>
  <c r="CI86" i="2"/>
  <c r="BY92" i="2"/>
  <c r="CI88" i="2"/>
  <c r="BX87" i="2"/>
  <c r="BX88" i="2" s="1"/>
  <c r="BX89" i="2" s="1"/>
  <c r="BX91" i="2" s="1"/>
  <c r="BX90" i="2"/>
  <c r="CI15" i="2"/>
  <c r="CK15" i="2" s="1"/>
  <c r="CI39" i="2"/>
  <c r="CK39" i="2" s="1"/>
  <c r="CI41" i="2" s="1"/>
  <c r="BY38" i="2" s="1"/>
  <c r="CI38" i="2"/>
  <c r="BY114" i="2"/>
  <c r="CI110" i="2"/>
  <c r="CI111" i="2" s="1"/>
  <c r="BY108" i="2" s="1"/>
  <c r="CI108" i="2"/>
  <c r="CI87" i="2"/>
  <c r="CK87" i="2" s="1"/>
  <c r="BD87" i="2"/>
  <c r="BD88" i="2" s="1"/>
  <c r="BD89" i="2" s="1"/>
  <c r="BD91" i="2" s="1"/>
  <c r="M12" i="2"/>
  <c r="B14" i="2" s="1"/>
  <c r="B18" i="2" s="1"/>
  <c r="T42" i="2"/>
  <c r="T39" i="2"/>
  <c r="T40" i="2" s="1"/>
  <c r="T41" i="2" s="1"/>
  <c r="T43" i="2" s="1"/>
  <c r="B46" i="2"/>
  <c r="B45" i="2"/>
  <c r="C112" i="2"/>
  <c r="C109" i="2"/>
  <c r="C110" i="2" s="1"/>
  <c r="C111" i="2" s="1"/>
  <c r="C113" i="2" s="1"/>
  <c r="T18" i="2"/>
  <c r="T15" i="2"/>
  <c r="T16" i="2" s="1"/>
  <c r="T17" i="2" s="1"/>
  <c r="T19" i="2" s="1"/>
  <c r="T21" i="2" s="1"/>
  <c r="C90" i="2"/>
  <c r="C87" i="2"/>
  <c r="C88" i="2" s="1"/>
  <c r="C89" i="2" s="1"/>
  <c r="C91" i="2" s="1"/>
  <c r="AD109" i="2"/>
  <c r="AF109" i="2" s="1"/>
  <c r="AW40" i="2"/>
  <c r="AW38" i="2"/>
  <c r="AM44" i="2"/>
  <c r="M41" i="2"/>
  <c r="C38" i="2" s="1"/>
  <c r="AW111" i="2"/>
  <c r="AM108" i="2" s="1"/>
  <c r="BP15" i="2"/>
  <c r="BR15" i="2" s="1"/>
  <c r="BP17" i="2" s="1"/>
  <c r="BF14" i="2" s="1"/>
  <c r="AE15" i="2"/>
  <c r="AG15" i="2" s="1"/>
  <c r="AE17" i="2" s="1"/>
  <c r="U14" i="2" s="1"/>
  <c r="BO36" i="2"/>
  <c r="BD38" i="2" s="1"/>
  <c r="T22" i="2"/>
  <c r="AD87" i="2"/>
  <c r="AF87" i="2" s="1"/>
  <c r="AD106" i="2"/>
  <c r="S108" i="2" s="1"/>
  <c r="AD88" i="2"/>
  <c r="T92" i="2"/>
  <c r="AD86" i="2"/>
  <c r="AL42" i="2"/>
  <c r="AL39" i="2"/>
  <c r="AL40" i="2" s="1"/>
  <c r="AL41" i="2" s="1"/>
  <c r="AL43" i="2" s="1"/>
  <c r="AW39" i="2"/>
  <c r="AY39" i="2" s="1"/>
  <c r="BE109" i="2"/>
  <c r="BE110" i="2" s="1"/>
  <c r="BE111" i="2" s="1"/>
  <c r="BE113" i="2" s="1"/>
  <c r="BE112" i="2"/>
  <c r="BO39" i="2"/>
  <c r="BQ39" i="2" s="1"/>
  <c r="BO41" i="2" s="1"/>
  <c r="BE38" i="2" s="1"/>
  <c r="BE18" i="2"/>
  <c r="BE15" i="2"/>
  <c r="BE16" i="2" s="1"/>
  <c r="BE17" i="2" s="1"/>
  <c r="BE19" i="2" s="1"/>
  <c r="BE22" i="2" s="1"/>
  <c r="AD108" i="2"/>
  <c r="AD110" i="2"/>
  <c r="T114" i="2"/>
  <c r="B94" i="2"/>
  <c r="B93" i="2"/>
  <c r="AL112" i="2"/>
  <c r="AL109" i="2"/>
  <c r="AL110" i="2" s="1"/>
  <c r="AL111" i="2" s="1"/>
  <c r="AL113" i="2" s="1"/>
  <c r="AL116" i="2" s="1"/>
  <c r="S90" i="2"/>
  <c r="S87" i="2"/>
  <c r="S88" i="2" s="1"/>
  <c r="S89" i="2" s="1"/>
  <c r="S91" i="2" s="1"/>
  <c r="S93" i="2" s="1"/>
  <c r="B112" i="2"/>
  <c r="B109" i="2"/>
  <c r="B110" i="2" s="1"/>
  <c r="B111" i="2" s="1"/>
  <c r="B113" i="2" s="1"/>
  <c r="B116" i="2" s="1"/>
  <c r="AL90" i="2"/>
  <c r="AL87" i="2"/>
  <c r="AL88" i="2" s="1"/>
  <c r="AL89" i="2" s="1"/>
  <c r="AL91" i="2" s="1"/>
  <c r="AL94" i="2" s="1"/>
  <c r="AW87" i="2"/>
  <c r="AY87" i="2" s="1"/>
  <c r="AW89" i="2" s="1"/>
  <c r="AM86" i="2" s="1"/>
  <c r="AW86" i="2"/>
  <c r="AW14" i="2"/>
  <c r="AM20" i="2"/>
  <c r="AW16" i="2"/>
  <c r="AW17" i="2" s="1"/>
  <c r="AM14" i="2" s="1"/>
  <c r="M16" i="2"/>
  <c r="M14" i="2"/>
  <c r="C20" i="2"/>
  <c r="BD112" i="2"/>
  <c r="BD109" i="2"/>
  <c r="BD110" i="2" s="1"/>
  <c r="BD111" i="2" s="1"/>
  <c r="BD113" i="2" s="1"/>
  <c r="S39" i="2"/>
  <c r="S40" i="2" s="1"/>
  <c r="S41" i="2" s="1"/>
  <c r="S43" i="2" s="1"/>
  <c r="S42" i="2"/>
  <c r="M15" i="2"/>
  <c r="O15" i="2" s="1"/>
  <c r="AL18" i="2"/>
  <c r="AL15" i="2"/>
  <c r="AL16" i="2" s="1"/>
  <c r="AL17" i="2" s="1"/>
  <c r="AL19" i="2" s="1"/>
  <c r="AL115" i="2" l="1"/>
  <c r="AD111" i="2"/>
  <c r="T108" i="2" s="1"/>
  <c r="T109" i="2" s="1"/>
  <c r="T110" i="2" s="1"/>
  <c r="T111" i="2" s="1"/>
  <c r="T113" i="2" s="1"/>
  <c r="BE87" i="2"/>
  <c r="BE88" i="2" s="1"/>
  <c r="BE89" i="2" s="1"/>
  <c r="BE91" i="2" s="1"/>
  <c r="BE93" i="2" s="1"/>
  <c r="AL93" i="2"/>
  <c r="AD89" i="2"/>
  <c r="T86" i="2" s="1"/>
  <c r="T90" i="2" s="1"/>
  <c r="BX39" i="2"/>
  <c r="BX40" i="2" s="1"/>
  <c r="BX41" i="2" s="1"/>
  <c r="BX43" i="2" s="1"/>
  <c r="BX45" i="2" s="1"/>
  <c r="S46" i="2"/>
  <c r="CI89" i="2"/>
  <c r="BY86" i="2" s="1"/>
  <c r="BY109" i="2"/>
  <c r="BY110" i="2" s="1"/>
  <c r="BY111" i="2" s="1"/>
  <c r="BY113" i="2" s="1"/>
  <c r="BY116" i="2" s="1"/>
  <c r="BY112" i="2"/>
  <c r="BY42" i="2"/>
  <c r="BY39" i="2"/>
  <c r="BY40" i="2" s="1"/>
  <c r="BY41" i="2" s="1"/>
  <c r="BY43" i="2" s="1"/>
  <c r="BX21" i="2"/>
  <c r="BX22" i="2"/>
  <c r="BY15" i="2"/>
  <c r="BY16" i="2" s="1"/>
  <c r="BY17" i="2" s="1"/>
  <c r="BY19" i="2" s="1"/>
  <c r="BY18" i="2"/>
  <c r="BX116" i="2"/>
  <c r="BX115" i="2"/>
  <c r="BX94" i="2"/>
  <c r="BX93" i="2"/>
  <c r="BD94" i="2"/>
  <c r="BD93" i="2"/>
  <c r="BE21" i="2"/>
  <c r="B15" i="2"/>
  <c r="B16" i="2" s="1"/>
  <c r="B17" i="2" s="1"/>
  <c r="B19" i="2" s="1"/>
  <c r="B22" i="2" s="1"/>
  <c r="BE42" i="2"/>
  <c r="BE39" i="2"/>
  <c r="BE40" i="2" s="1"/>
  <c r="BE41" i="2" s="1"/>
  <c r="BE43" i="2" s="1"/>
  <c r="AM90" i="2"/>
  <c r="AM87" i="2"/>
  <c r="AM88" i="2" s="1"/>
  <c r="AM89" i="2" s="1"/>
  <c r="AM91" i="2" s="1"/>
  <c r="AM15" i="2"/>
  <c r="AM16" i="2" s="1"/>
  <c r="AM17" i="2" s="1"/>
  <c r="AM19" i="2" s="1"/>
  <c r="AM18" i="2"/>
  <c r="BF18" i="2"/>
  <c r="BF15" i="2"/>
  <c r="BF16" i="2" s="1"/>
  <c r="BF17" i="2" s="1"/>
  <c r="BF19" i="2" s="1"/>
  <c r="AL21" i="2"/>
  <c r="AL22" i="2"/>
  <c r="S112" i="2"/>
  <c r="S109" i="2"/>
  <c r="S110" i="2" s="1"/>
  <c r="S111" i="2" s="1"/>
  <c r="S113" i="2" s="1"/>
  <c r="BD39" i="2"/>
  <c r="BD40" i="2" s="1"/>
  <c r="BD41" i="2" s="1"/>
  <c r="BD43" i="2" s="1"/>
  <c r="BD42" i="2"/>
  <c r="BE94" i="2"/>
  <c r="T87" i="2"/>
  <c r="T88" i="2" s="1"/>
  <c r="T89" i="2" s="1"/>
  <c r="T91" i="2" s="1"/>
  <c r="C42" i="2"/>
  <c r="C39" i="2"/>
  <c r="C40" i="2" s="1"/>
  <c r="C41" i="2" s="1"/>
  <c r="C43" i="2" s="1"/>
  <c r="B115" i="2"/>
  <c r="AL46" i="2"/>
  <c r="AL45" i="2"/>
  <c r="S45" i="2"/>
  <c r="U18" i="2"/>
  <c r="U15" i="2"/>
  <c r="U16" i="2" s="1"/>
  <c r="U17" i="2" s="1"/>
  <c r="U19" i="2" s="1"/>
  <c r="C94" i="2"/>
  <c r="C93" i="2"/>
  <c r="C116" i="2"/>
  <c r="C115" i="2"/>
  <c r="T46" i="2"/>
  <c r="T45" i="2"/>
  <c r="BE115" i="2"/>
  <c r="BE116" i="2"/>
  <c r="S94" i="2"/>
  <c r="BD116" i="2"/>
  <c r="BD115" i="2"/>
  <c r="M17" i="2"/>
  <c r="C14" i="2" s="1"/>
  <c r="AM112" i="2"/>
  <c r="AM109" i="2"/>
  <c r="AM110" i="2" s="1"/>
  <c r="AM111" i="2" s="1"/>
  <c r="AM113" i="2" s="1"/>
  <c r="AW41" i="2"/>
  <c r="AM38" i="2" s="1"/>
  <c r="BY115" i="2" l="1"/>
  <c r="T112" i="2"/>
  <c r="T115" i="2" s="1"/>
  <c r="T116" i="2"/>
  <c r="T93" i="2"/>
  <c r="T94" i="2"/>
  <c r="BX46" i="2"/>
  <c r="BY22" i="2"/>
  <c r="BY21" i="2"/>
  <c r="AM21" i="2"/>
  <c r="AM22" i="2"/>
  <c r="BY45" i="2"/>
  <c r="BY46" i="2"/>
  <c r="BY87" i="2"/>
  <c r="BY88" i="2" s="1"/>
  <c r="BY89" i="2" s="1"/>
  <c r="BY91" i="2" s="1"/>
  <c r="BY90" i="2"/>
  <c r="B21" i="2"/>
  <c r="C18" i="2"/>
  <c r="C15" i="2"/>
  <c r="C16" i="2" s="1"/>
  <c r="C17" i="2" s="1"/>
  <c r="C19" i="2" s="1"/>
  <c r="S115" i="2"/>
  <c r="S116" i="2"/>
  <c r="AM93" i="2"/>
  <c r="AM94" i="2"/>
  <c r="AM42" i="2"/>
  <c r="AM39" i="2"/>
  <c r="AM40" i="2" s="1"/>
  <c r="AM41" i="2" s="1"/>
  <c r="AM43" i="2" s="1"/>
  <c r="AM115" i="2"/>
  <c r="AM116" i="2"/>
  <c r="C45" i="2"/>
  <c r="C46" i="2"/>
  <c r="BF22" i="2"/>
  <c r="BF21" i="2"/>
  <c r="BE45" i="2"/>
  <c r="BE46" i="2"/>
  <c r="U22" i="2"/>
  <c r="U21" i="2"/>
  <c r="BD45" i="2"/>
  <c r="BD46" i="2"/>
  <c r="BY94" i="2" l="1"/>
  <c r="BY93" i="2"/>
  <c r="AM46" i="2"/>
  <c r="AM45" i="2"/>
  <c r="C22" i="2"/>
  <c r="C21" i="2"/>
  <c r="AC24" i="1" l="1"/>
  <c r="AC38" i="1"/>
  <c r="Y37" i="1"/>
  <c r="AC31" i="1"/>
  <c r="AA38" i="1"/>
  <c r="AA37" i="1"/>
  <c r="AA9" i="1"/>
  <c r="AA10" i="1"/>
  <c r="AA31" i="1"/>
  <c r="AA30" i="1"/>
  <c r="AA24" i="1"/>
  <c r="AA23" i="1"/>
  <c r="AC16" i="1"/>
  <c r="AC17" i="1"/>
  <c r="AC9" i="1"/>
  <c r="AC10" i="1"/>
  <c r="Y17" i="1"/>
  <c r="Y16" i="1"/>
  <c r="AA3" i="1"/>
  <c r="Y3" i="1"/>
  <c r="Y4" i="1"/>
  <c r="AC4" i="1"/>
  <c r="AC3" i="1"/>
  <c r="AB17" i="1"/>
  <c r="AB16" i="1"/>
  <c r="AA17" i="1" l="1"/>
  <c r="AC37" i="1"/>
  <c r="Y24" i="1"/>
  <c r="AA16" i="1"/>
  <c r="Y38" i="1"/>
  <c r="Y10" i="1"/>
  <c r="AC23" i="1"/>
  <c r="AC30" i="1"/>
  <c r="Y23" i="1"/>
  <c r="Z38" i="1"/>
  <c r="Z37" i="1"/>
  <c r="Z24" i="1"/>
  <c r="Z23" i="1"/>
  <c r="AD38" i="1"/>
  <c r="AD37" i="1"/>
  <c r="AB30" i="1"/>
  <c r="AB31" i="1"/>
  <c r="AB4" i="1"/>
  <c r="AB3" i="1"/>
  <c r="AB9" i="1"/>
  <c r="AB10" i="1"/>
  <c r="AB24" i="1"/>
  <c r="AB23" i="1"/>
  <c r="AD16" i="1"/>
  <c r="AD17" i="1"/>
  <c r="Z9" i="1"/>
  <c r="Z10" i="1"/>
  <c r="Z31" i="1"/>
  <c r="Z30" i="1"/>
  <c r="AD4" i="1"/>
  <c r="AD3" i="1"/>
  <c r="AB38" i="1"/>
  <c r="AB37" i="1"/>
  <c r="Z16" i="1"/>
  <c r="Y9" i="1"/>
  <c r="AD31" i="1"/>
  <c r="AD30" i="1"/>
  <c r="Z3" i="1"/>
  <c r="Z4" i="1"/>
  <c r="Y31" i="1"/>
  <c r="Y30" i="1"/>
  <c r="AD10" i="1"/>
  <c r="AD9" i="1"/>
  <c r="AA4" i="1"/>
  <c r="AD24" i="1"/>
  <c r="AD23" i="1"/>
  <c r="Z17" i="1" l="1"/>
  <c r="C38" i="1" l="1"/>
  <c r="G32" i="1" l="1"/>
  <c r="C10" i="1"/>
  <c r="G31" i="1"/>
  <c r="C4" i="1"/>
  <c r="E5" i="1"/>
  <c r="E31" i="1"/>
  <c r="C32" i="1"/>
  <c r="C25" i="1"/>
  <c r="E32" i="1"/>
  <c r="E24" i="1"/>
  <c r="C17" i="1"/>
  <c r="E4" i="1"/>
  <c r="J25" i="1"/>
  <c r="C5" i="1"/>
  <c r="C31" i="1"/>
  <c r="I5" i="1"/>
  <c r="I4" i="1"/>
  <c r="I11" i="1"/>
  <c r="I10" i="1"/>
  <c r="I31" i="1"/>
  <c r="I32" i="1"/>
  <c r="I17" i="1"/>
  <c r="I18" i="1"/>
  <c r="I25" i="1"/>
  <c r="I24" i="1"/>
  <c r="G4" i="1"/>
  <c r="G5" i="1"/>
  <c r="G39" i="1"/>
  <c r="G38" i="1"/>
  <c r="E25" i="1"/>
  <c r="C11" i="1"/>
  <c r="J32" i="1"/>
  <c r="J31" i="1"/>
  <c r="G17" i="1"/>
  <c r="G18" i="1"/>
  <c r="C24" i="1"/>
  <c r="C18" i="1"/>
  <c r="E18" i="1"/>
  <c r="E17" i="1"/>
  <c r="C39" i="1"/>
  <c r="F25" i="1"/>
  <c r="D38" i="1"/>
  <c r="G11" i="1"/>
  <c r="G10" i="1"/>
  <c r="J24" i="1" l="1"/>
  <c r="F24" i="1"/>
  <c r="F18" i="1"/>
  <c r="G24" i="1"/>
  <c r="F38" i="1"/>
  <c r="J39" i="1"/>
  <c r="I38" i="1"/>
  <c r="H4" i="1"/>
  <c r="F17" i="1"/>
  <c r="D39" i="1"/>
  <c r="J38" i="1"/>
  <c r="G25" i="1"/>
  <c r="I39" i="1"/>
  <c r="J11" i="1"/>
  <c r="J10" i="1"/>
  <c r="F5" i="1"/>
  <c r="F4" i="1"/>
  <c r="H39" i="1"/>
  <c r="H38" i="1"/>
  <c r="D11" i="1"/>
  <c r="D10" i="1"/>
  <c r="D32" i="1"/>
  <c r="D31" i="1"/>
  <c r="H11" i="1"/>
  <c r="H10" i="1"/>
  <c r="J17" i="1"/>
  <c r="J18" i="1"/>
  <c r="J5" i="1"/>
  <c r="J4" i="1"/>
  <c r="H32" i="1"/>
  <c r="H31" i="1"/>
  <c r="H17" i="1"/>
  <c r="H18" i="1"/>
  <c r="E39" i="1"/>
  <c r="E38" i="1"/>
  <c r="F10" i="1"/>
  <c r="F11" i="1"/>
  <c r="F31" i="1"/>
  <c r="F32" i="1"/>
  <c r="D5" i="1"/>
  <c r="F39" i="1"/>
  <c r="E10" i="1"/>
  <c r="E11" i="1"/>
  <c r="H25" i="1"/>
  <c r="H24" i="1"/>
  <c r="D24" i="1"/>
  <c r="D25" i="1"/>
  <c r="D17" i="1"/>
  <c r="H5" i="1" l="1"/>
  <c r="D18" i="1"/>
  <c r="D4" i="1"/>
</calcChain>
</file>

<file path=xl/sharedStrings.xml><?xml version="1.0" encoding="utf-8"?>
<sst xmlns="http://schemas.openxmlformats.org/spreadsheetml/2006/main" count="1484" uniqueCount="89">
  <si>
    <t>As,sup</t>
  </si>
  <si>
    <t>As,inf</t>
  </si>
  <si>
    <t>Diametro</t>
  </si>
  <si>
    <t>Peso</t>
  </si>
  <si>
    <t>mm</t>
  </si>
  <si>
    <t>kg/m</t>
  </si>
  <si>
    <t xml:space="preserve">Telaio 5 </t>
  </si>
  <si>
    <t xml:space="preserve">Pilastro 17 </t>
  </si>
  <si>
    <t>M-Rd</t>
  </si>
  <si>
    <t>M+Rd</t>
  </si>
  <si>
    <t>piede 6</t>
  </si>
  <si>
    <t>testa 5</t>
  </si>
  <si>
    <t>piede 5</t>
  </si>
  <si>
    <t>testa 4</t>
  </si>
  <si>
    <t>piede 4</t>
  </si>
  <si>
    <t>testa 3</t>
  </si>
  <si>
    <t>piede 3</t>
  </si>
  <si>
    <t>testa 2</t>
  </si>
  <si>
    <t>piede 2</t>
  </si>
  <si>
    <t>testa 1</t>
  </si>
  <si>
    <r>
      <t>S</t>
    </r>
    <r>
      <rPr>
        <sz val="9"/>
        <color indexed="12"/>
        <rFont val="Arial"/>
        <family val="2"/>
      </rPr>
      <t xml:space="preserve"> pilastri</t>
    </r>
  </si>
  <si>
    <t>As inf</t>
  </si>
  <si>
    <t>2φ14+3φ20</t>
  </si>
  <si>
    <t>1φ14+3φ20</t>
  </si>
  <si>
    <t>2φ14+2φ20</t>
  </si>
  <si>
    <t>1φ14+2φ20</t>
  </si>
  <si>
    <t>2φ20</t>
  </si>
  <si>
    <t>3φ14</t>
  </si>
  <si>
    <t>2φ14</t>
  </si>
  <si>
    <t>1φ14+4φ20</t>
  </si>
  <si>
    <t>Numero  barre</t>
  </si>
  <si>
    <t>sezione   cm²</t>
  </si>
  <si>
    <t>3φ14+1φ20</t>
  </si>
  <si>
    <t>4φ14</t>
  </si>
  <si>
    <t>Resistenza a flessione</t>
  </si>
  <si>
    <t>As' sup</t>
  </si>
  <si>
    <t>b</t>
  </si>
  <si>
    <t>cm</t>
  </si>
  <si>
    <t>fyd</t>
  </si>
  <si>
    <t>MPa</t>
  </si>
  <si>
    <t>cm2</t>
  </si>
  <si>
    <t>h</t>
  </si>
  <si>
    <t>fcd</t>
  </si>
  <si>
    <t>c</t>
  </si>
  <si>
    <t>d</t>
  </si>
  <si>
    <t>xerr=</t>
  </si>
  <si>
    <t>u=</t>
  </si>
  <si>
    <t>u1=</t>
  </si>
  <si>
    <t>9'</t>
  </si>
  <si>
    <t>w=</t>
  </si>
  <si>
    <t>As</t>
  </si>
  <si>
    <t>x=</t>
  </si>
  <si>
    <t>A's</t>
  </si>
  <si>
    <t>x</t>
  </si>
  <si>
    <t>e's</t>
  </si>
  <si>
    <t>E e's</t>
  </si>
  <si>
    <t>s's</t>
  </si>
  <si>
    <t>Nc</t>
  </si>
  <si>
    <t>N's</t>
  </si>
  <si>
    <t>Ns</t>
  </si>
  <si>
    <t>N</t>
  </si>
  <si>
    <t>MRd</t>
  </si>
  <si>
    <t>uguale 3</t>
  </si>
  <si>
    <t xml:space="preserve">direzione x </t>
  </si>
  <si>
    <t>direzione y</t>
  </si>
  <si>
    <t>piano</t>
  </si>
  <si>
    <t>sx</t>
  </si>
  <si>
    <t>dx</t>
  </si>
  <si>
    <t>somm M</t>
  </si>
  <si>
    <t>MOMENTI RESISTENTI DELLE TRAVI ADIACENTI AL PILASTRO 17</t>
  </si>
  <si>
    <t>My</t>
  </si>
  <si>
    <t>Mx</t>
  </si>
  <si>
    <t xml:space="preserve">piano </t>
  </si>
  <si>
    <t>[KNm]</t>
  </si>
  <si>
    <t>[KN]</t>
  </si>
  <si>
    <t xml:space="preserve">1 testa </t>
  </si>
  <si>
    <t>1 piede</t>
  </si>
  <si>
    <t>Ac=</t>
  </si>
  <si>
    <t>fcd=</t>
  </si>
  <si>
    <t>Ncmax=</t>
  </si>
  <si>
    <t>KN</t>
  </si>
  <si>
    <t>Mcxmax=</t>
  </si>
  <si>
    <t>KNm</t>
  </si>
  <si>
    <t>Mcymax=</t>
  </si>
  <si>
    <t>Mcx(N)</t>
  </si>
  <si>
    <t>lato corto</t>
  </si>
  <si>
    <t>As=</t>
  </si>
  <si>
    <t>Mcy(N)</t>
  </si>
  <si>
    <t>lato lungo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</si>
</sst>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FF0066"/>
      <name val="Arial"/>
      <family val="2"/>
    </font>
    <font>
      <sz val="9"/>
      <color indexed="12"/>
      <name val="Symbol"/>
      <family val="1"/>
      <charset val="2"/>
    </font>
    <font>
      <sz val="9"/>
      <color indexed="12"/>
      <name val="Arial"/>
      <family val="2"/>
    </font>
    <font>
      <sz val="9"/>
      <color rgb="FF0000FF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66"/>
      <name val="Calibri"/>
      <family val="2"/>
      <scheme val="minor"/>
    </font>
    <font>
      <b/>
      <sz val="9"/>
      <color rgb="FF0000FF"/>
      <name val="Calibri"/>
      <family val="2"/>
      <scheme val="minor"/>
    </font>
    <font>
      <b/>
      <sz val="8"/>
      <color rgb="FFFF006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1" fillId="3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ente/Desktop/Progetto%20sismica%20--/progetto%20sismica%20prova%202/pilastro%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ente/Desktop/Progetto%20sismica%20--/progetto%20sismica%20prova%202/PIL-SPI-SPO-TRA%20modale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Mrd telaio 2"/>
      <sheetName val="Mrd telaio 13"/>
    </sheetNames>
    <sheetDataSet>
      <sheetData sheetId="0">
        <row r="2">
          <cell r="A2" t="str">
            <v>Telaio 2</v>
          </cell>
          <cell r="T2" t="str">
            <v>Telaio 13</v>
          </cell>
          <cell r="V2">
            <v>16</v>
          </cell>
          <cell r="W2">
            <v>17</v>
          </cell>
          <cell r="X2">
            <v>17</v>
          </cell>
          <cell r="Y2">
            <v>18</v>
          </cell>
          <cell r="Z2">
            <v>18</v>
          </cell>
          <cell r="AA2">
            <v>19</v>
          </cell>
        </row>
        <row r="3">
          <cell r="U3" t="str">
            <v>As,sup</v>
          </cell>
          <cell r="V3">
            <v>2.4632027461484824</v>
          </cell>
          <cell r="W3">
            <v>3.7679230043571121</v>
          </cell>
          <cell r="X3">
            <v>4.5271993762893654</v>
          </cell>
          <cell r="Y3">
            <v>4.1827233265554806</v>
          </cell>
          <cell r="Z3">
            <v>2.9725873497359849</v>
          </cell>
          <cell r="AA3">
            <v>1.9366400367411494</v>
          </cell>
        </row>
        <row r="4">
          <cell r="T4">
            <v>6</v>
          </cell>
          <cell r="U4" t="str">
            <v>As,inf</v>
          </cell>
          <cell r="V4">
            <v>0.35636040674800357</v>
          </cell>
          <cell r="W4">
            <v>-0.47343139203604329</v>
          </cell>
          <cell r="X4">
            <v>0.17528065126649528</v>
          </cell>
          <cell r="Y4">
            <v>0.30464319973925674</v>
          </cell>
          <cell r="Z4">
            <v>0.68951506868594814</v>
          </cell>
          <cell r="AA4">
            <v>0.29971814501642624</v>
          </cell>
        </row>
        <row r="7">
          <cell r="AD7">
            <v>16</v>
          </cell>
          <cell r="AE7">
            <v>17</v>
          </cell>
          <cell r="AF7">
            <v>17</v>
          </cell>
          <cell r="AG7">
            <v>18</v>
          </cell>
          <cell r="AH7">
            <v>18</v>
          </cell>
          <cell r="AI7">
            <v>19</v>
          </cell>
        </row>
        <row r="8">
          <cell r="V8">
            <v>16</v>
          </cell>
          <cell r="W8">
            <v>17</v>
          </cell>
          <cell r="X8">
            <v>17</v>
          </cell>
          <cell r="Y8">
            <v>18</v>
          </cell>
          <cell r="Z8">
            <v>18</v>
          </cell>
          <cell r="AA8">
            <v>19</v>
          </cell>
          <cell r="AC8" t="str">
            <v>M-Rd</v>
          </cell>
          <cell r="AD8">
            <v>-40.713828747166104</v>
          </cell>
          <cell r="AE8">
            <v>-40.713828747166104</v>
          </cell>
          <cell r="AF8">
            <v>-106.45454645408294</v>
          </cell>
          <cell r="AG8">
            <v>-106.45454645408294</v>
          </cell>
          <cell r="AH8">
            <v>-106.45454645408294</v>
          </cell>
          <cell r="AI8">
            <v>-106.45454645408294</v>
          </cell>
        </row>
        <row r="9">
          <cell r="U9" t="str">
            <v>As,sup</v>
          </cell>
          <cell r="V9">
            <v>4.4093122639634261</v>
          </cell>
          <cell r="W9">
            <v>5.1507471139254077</v>
          </cell>
          <cell r="X9">
            <v>6.2854037884371552</v>
          </cell>
          <cell r="Y9">
            <v>5.9995827114128435</v>
          </cell>
          <cell r="Z9">
            <v>5.3147189289757533</v>
          </cell>
          <cell r="AA9">
            <v>4.090107791321139</v>
          </cell>
          <cell r="AC9" t="str">
            <v>M+Rd</v>
          </cell>
          <cell r="AD9">
            <v>22.799115953628874</v>
          </cell>
          <cell r="AE9">
            <v>22.799115953628874</v>
          </cell>
          <cell r="AF9">
            <v>53.807975389162323</v>
          </cell>
          <cell r="AG9">
            <v>53.807975389162323</v>
          </cell>
          <cell r="AH9">
            <v>53.807975389162323</v>
          </cell>
          <cell r="AI9">
            <v>53.807975389162323</v>
          </cell>
        </row>
        <row r="10">
          <cell r="T10">
            <v>5</v>
          </cell>
          <cell r="U10" t="str">
            <v>As,inf</v>
          </cell>
          <cell r="V10">
            <v>0.46633018144646049</v>
          </cell>
          <cell r="W10">
            <v>0.1362496963272154</v>
          </cell>
          <cell r="X10">
            <v>0.96825705470801426</v>
          </cell>
          <cell r="Y10">
            <v>1.1315767706060933</v>
          </cell>
          <cell r="Z10">
            <v>1.6116358082991045</v>
          </cell>
          <cell r="AA10">
            <v>0.73968044089378793</v>
          </cell>
        </row>
        <row r="11">
          <cell r="V11" t="str">
            <v>2φ20</v>
          </cell>
          <cell r="W11" t="str">
            <v>2φ20</v>
          </cell>
          <cell r="X11" t="str">
            <v>2φ20</v>
          </cell>
          <cell r="Y11" t="str">
            <v>2φ20</v>
          </cell>
          <cell r="Z11" t="str">
            <v>2φ20</v>
          </cell>
          <cell r="AA11" t="str">
            <v>2φ20</v>
          </cell>
          <cell r="AC11" t="str">
            <v>S pilastri</v>
          </cell>
          <cell r="AD11">
            <v>52.92797737131594</v>
          </cell>
          <cell r="AE11">
            <v>208.34127839621888</v>
          </cell>
          <cell r="AG11">
            <v>208.34127839621888</v>
          </cell>
          <cell r="AI11">
            <v>138.39091039030782</v>
          </cell>
        </row>
        <row r="12">
          <cell r="V12" t="str">
            <v>2φ14</v>
          </cell>
          <cell r="W12" t="str">
            <v>2φ14</v>
          </cell>
          <cell r="X12" t="str">
            <v>2φ14</v>
          </cell>
          <cell r="Y12" t="str">
            <v>2φ14</v>
          </cell>
          <cell r="Z12" t="str">
            <v>2φ14</v>
          </cell>
          <cell r="AA12" t="str">
            <v>2φ14</v>
          </cell>
          <cell r="AC12" t="str">
            <v>piede 6</v>
          </cell>
          <cell r="AD12">
            <v>18.90796052216303</v>
          </cell>
          <cell r="AE12">
            <v>74.427719756160059</v>
          </cell>
          <cell r="AG12">
            <v>74.427719756160059</v>
          </cell>
          <cell r="AI12">
            <v>49.438690088774194</v>
          </cell>
          <cell r="AJ12">
            <v>0.3572394310387933</v>
          </cell>
        </row>
        <row r="13">
          <cell r="AC13" t="str">
            <v>testa 5</v>
          </cell>
          <cell r="AD13">
            <v>34.02001684915291</v>
          </cell>
          <cell r="AE13">
            <v>133.91355864005882</v>
          </cell>
          <cell r="AG13">
            <v>133.91355864005882</v>
          </cell>
          <cell r="AI13">
            <v>88.952220301533629</v>
          </cell>
          <cell r="AJ13">
            <v>0.6427605689612067</v>
          </cell>
        </row>
        <row r="14">
          <cell r="AD14">
            <v>16</v>
          </cell>
          <cell r="AE14">
            <v>17</v>
          </cell>
          <cell r="AF14">
            <v>17</v>
          </cell>
          <cell r="AG14">
            <v>18</v>
          </cell>
          <cell r="AH14">
            <v>18</v>
          </cell>
          <cell r="AI14">
            <v>19</v>
          </cell>
        </row>
        <row r="15">
          <cell r="V15">
            <v>16</v>
          </cell>
          <cell r="W15">
            <v>17</v>
          </cell>
          <cell r="X15">
            <v>17</v>
          </cell>
          <cell r="Y15">
            <v>18</v>
          </cell>
          <cell r="Z15">
            <v>18</v>
          </cell>
          <cell r="AA15">
            <v>19</v>
          </cell>
          <cell r="AC15" t="str">
            <v>M-Rd</v>
          </cell>
          <cell r="AD15">
            <v>-40.738880607201459</v>
          </cell>
          <cell r="AE15">
            <v>-40.738880607201459</v>
          </cell>
          <cell r="AF15">
            <v>-193.19378804464949</v>
          </cell>
          <cell r="AG15">
            <v>-162.25565428599973</v>
          </cell>
          <cell r="AH15">
            <v>-162.25565428599973</v>
          </cell>
          <cell r="AI15">
            <v>-131.02818645408294</v>
          </cell>
        </row>
        <row r="16">
          <cell r="U16" t="str">
            <v>As,sup</v>
          </cell>
          <cell r="V16">
            <v>4.8388073310553921</v>
          </cell>
          <cell r="W16">
            <v>5.6780642555836351</v>
          </cell>
          <cell r="X16">
            <v>8.238207805483551</v>
          </cell>
          <cell r="Y16">
            <v>7.6787630973677476</v>
          </cell>
          <cell r="Z16">
            <v>6.6143793683245509</v>
          </cell>
          <cell r="AA16">
            <v>4.6765175807949895</v>
          </cell>
          <cell r="AC16" t="str">
            <v>M+Rd</v>
          </cell>
          <cell r="AD16">
            <v>31.454085603115509</v>
          </cell>
          <cell r="AE16">
            <v>31.454085603115509</v>
          </cell>
          <cell r="AF16">
            <v>97.266065954249569</v>
          </cell>
          <cell r="AG16">
            <v>97.272144344749208</v>
          </cell>
          <cell r="AH16">
            <v>97.272144344749208</v>
          </cell>
          <cell r="AI16">
            <v>65.860015389162328</v>
          </cell>
        </row>
        <row r="17">
          <cell r="T17">
            <v>4</v>
          </cell>
          <cell r="U17" t="str">
            <v>As,inf</v>
          </cell>
          <cell r="V17">
            <v>-3.2495354200780611E-2</v>
          </cell>
          <cell r="W17">
            <v>0.50254927386710335</v>
          </cell>
          <cell r="X17">
            <v>4.0790730126278287</v>
          </cell>
          <cell r="Y17">
            <v>4.0750621655937271</v>
          </cell>
          <cell r="Z17">
            <v>3.7684156697861009</v>
          </cell>
          <cell r="AA17">
            <v>2.7174206146382227</v>
          </cell>
        </row>
        <row r="18">
          <cell r="V18" t="str">
            <v>2φ20</v>
          </cell>
          <cell r="W18" t="str">
            <v>2φ20</v>
          </cell>
          <cell r="X18" t="str">
            <v>2φ14+2φ20</v>
          </cell>
          <cell r="Y18" t="str">
            <v>1φ14+2φ20</v>
          </cell>
          <cell r="Z18" t="str">
            <v>1φ14+2φ20</v>
          </cell>
          <cell r="AA18" t="str">
            <v>2φ20</v>
          </cell>
          <cell r="AC18" t="str">
            <v>S pilastri</v>
          </cell>
          <cell r="AD18">
            <v>52.960544789361897</v>
          </cell>
          <cell r="AE18">
            <v>377.59781019856882</v>
          </cell>
          <cell r="AG18">
            <v>337.38613821997359</v>
          </cell>
          <cell r="AI18">
            <v>170.33664239030784</v>
          </cell>
        </row>
        <row r="19">
          <cell r="V19" t="str">
            <v>3φ14</v>
          </cell>
          <cell r="W19" t="str">
            <v>3φ14</v>
          </cell>
          <cell r="X19" t="str">
            <v>3φ14</v>
          </cell>
          <cell r="Y19" t="str">
            <v>3φ14</v>
          </cell>
          <cell r="Z19" t="str">
            <v>3φ14</v>
          </cell>
          <cell r="AA19" t="str">
            <v>2φ14</v>
          </cell>
          <cell r="AC19" t="str">
            <v>piede 5</v>
          </cell>
          <cell r="AD19">
            <v>18.919594888056174</v>
          </cell>
          <cell r="AE19">
            <v>159.59140720156233</v>
          </cell>
          <cell r="AG19">
            <v>142.59597676297776</v>
          </cell>
          <cell r="AI19">
            <v>71.99264329092118</v>
          </cell>
          <cell r="AJ19">
            <v>0.42264918622710601</v>
          </cell>
        </row>
        <row r="20">
          <cell r="AC20" t="str">
            <v>testa 4</v>
          </cell>
          <cell r="AD20">
            <v>34.040949901305723</v>
          </cell>
          <cell r="AE20">
            <v>218.00640299700649</v>
          </cell>
          <cell r="AG20">
            <v>194.79016145699583</v>
          </cell>
          <cell r="AI20">
            <v>98.343999099386664</v>
          </cell>
          <cell r="AJ20">
            <v>0.57735081377289399</v>
          </cell>
        </row>
        <row r="21">
          <cell r="AD21">
            <v>16</v>
          </cell>
          <cell r="AE21">
            <v>17</v>
          </cell>
          <cell r="AF21">
            <v>17</v>
          </cell>
          <cell r="AG21">
            <v>18</v>
          </cell>
          <cell r="AH21">
            <v>18</v>
          </cell>
          <cell r="AI21">
            <v>19</v>
          </cell>
        </row>
        <row r="22">
          <cell r="V22">
            <v>16</v>
          </cell>
          <cell r="W22">
            <v>17</v>
          </cell>
          <cell r="X22">
            <v>17</v>
          </cell>
          <cell r="Y22">
            <v>18</v>
          </cell>
          <cell r="Z22">
            <v>18</v>
          </cell>
          <cell r="AA22">
            <v>19</v>
          </cell>
          <cell r="AC22" t="str">
            <v>M-Rd</v>
          </cell>
          <cell r="AD22">
            <v>-40.756644874241211</v>
          </cell>
          <cell r="AE22">
            <v>-40.756644874241211</v>
          </cell>
          <cell r="AF22">
            <v>-225.62073048772086</v>
          </cell>
          <cell r="AG22">
            <v>-193.49009763102754</v>
          </cell>
          <cell r="AH22">
            <v>-193.49009763102754</v>
          </cell>
          <cell r="AI22">
            <v>-131.07605785082905</v>
          </cell>
        </row>
        <row r="23">
          <cell r="U23" t="str">
            <v>As,sup</v>
          </cell>
          <cell r="V23">
            <v>5.3473590721652728</v>
          </cell>
          <cell r="W23">
            <v>6.2703981347392181</v>
          </cell>
          <cell r="X23">
            <v>9.5866786637135473</v>
          </cell>
          <cell r="Y23">
            <v>9.0446109123434688</v>
          </cell>
          <cell r="Z23">
            <v>7.925474811272152</v>
          </cell>
          <cell r="AA23">
            <v>5.510284704221581</v>
          </cell>
          <cell r="AC23" t="str">
            <v>M+Rd</v>
          </cell>
          <cell r="AD23">
            <v>40.756644874241211</v>
          </cell>
          <cell r="AE23">
            <v>40.756644874241211</v>
          </cell>
          <cell r="AF23">
            <v>131.076403379091</v>
          </cell>
          <cell r="AG23">
            <v>131.08215005342134</v>
          </cell>
          <cell r="AH23">
            <v>131.08215005342134</v>
          </cell>
          <cell r="AI23">
            <v>97.279898451828416</v>
          </cell>
        </row>
        <row r="24">
          <cell r="T24">
            <v>3</v>
          </cell>
          <cell r="U24" t="str">
            <v>As,inf</v>
          </cell>
          <cell r="V24">
            <v>0.62810101182194189</v>
          </cell>
          <cell r="W24">
            <v>-4.0578571586323775E-2</v>
          </cell>
          <cell r="X24">
            <v>5.5601381130866168</v>
          </cell>
          <cell r="Y24">
            <v>5.416163409311249</v>
          </cell>
          <cell r="Z24">
            <v>5.0284719433390528</v>
          </cell>
          <cell r="AA24">
            <v>4.0145937027166267</v>
          </cell>
        </row>
        <row r="25">
          <cell r="V25" t="str">
            <v>2φ20</v>
          </cell>
          <cell r="W25" t="str">
            <v>2φ20</v>
          </cell>
          <cell r="X25" t="str">
            <v>1φ14+3φ20</v>
          </cell>
          <cell r="Y25" t="str">
            <v>2φ14+2φ20</v>
          </cell>
          <cell r="Z25" t="str">
            <v>2φ14+2φ20</v>
          </cell>
          <cell r="AA25" t="str">
            <v>2φ20</v>
          </cell>
          <cell r="AC25" t="str">
            <v>S pilastri</v>
          </cell>
          <cell r="AD25">
            <v>52.983638336513579</v>
          </cell>
          <cell r="AE25">
            <v>463.70627402685545</v>
          </cell>
          <cell r="AG25">
            <v>421.94392198978358</v>
          </cell>
          <cell r="AI25">
            <v>170.39887520607778</v>
          </cell>
        </row>
        <row r="26">
          <cell r="V26" t="str">
            <v>2φ20</v>
          </cell>
          <cell r="W26" t="str">
            <v>2φ20</v>
          </cell>
          <cell r="X26" t="str">
            <v>2φ20</v>
          </cell>
          <cell r="Y26" t="str">
            <v>2φ20</v>
          </cell>
          <cell r="Z26" t="str">
            <v>2φ20</v>
          </cell>
          <cell r="AA26" t="str">
            <v>3φ14</v>
          </cell>
          <cell r="AC26" t="str">
            <v>piede 4</v>
          </cell>
          <cell r="AD26">
            <v>18.927844813701306</v>
          </cell>
          <cell r="AE26">
            <v>210.44255811039272</v>
          </cell>
          <cell r="AG26">
            <v>191.48966338445425</v>
          </cell>
          <cell r="AI26">
            <v>77.331658435623851</v>
          </cell>
          <cell r="AJ26">
            <v>0.45382728226404156</v>
          </cell>
        </row>
        <row r="27">
          <cell r="AC27" t="str">
            <v>testa 3</v>
          </cell>
          <cell r="AD27">
            <v>34.055793522812273</v>
          </cell>
          <cell r="AE27">
            <v>253.26371591646273</v>
          </cell>
          <cell r="AG27">
            <v>230.45425860532933</v>
          </cell>
          <cell r="AI27">
            <v>93.067216770453925</v>
          </cell>
          <cell r="AJ27">
            <v>0.54617271773595844</v>
          </cell>
        </row>
        <row r="28">
          <cell r="AD28">
            <v>16</v>
          </cell>
          <cell r="AE28">
            <v>17</v>
          </cell>
          <cell r="AF28">
            <v>17</v>
          </cell>
          <cell r="AG28">
            <v>18</v>
          </cell>
          <cell r="AH28">
            <v>18</v>
          </cell>
          <cell r="AI28">
            <v>19</v>
          </cell>
        </row>
        <row r="29">
          <cell r="V29">
            <v>16</v>
          </cell>
          <cell r="W29">
            <v>17</v>
          </cell>
          <cell r="X29">
            <v>17</v>
          </cell>
          <cell r="Y29">
            <v>18</v>
          </cell>
          <cell r="Z29">
            <v>18</v>
          </cell>
          <cell r="AA29">
            <v>19</v>
          </cell>
          <cell r="AC29" t="str">
            <v>M-Rd</v>
          </cell>
          <cell r="AD29">
            <v>-40.756644874241211</v>
          </cell>
          <cell r="AE29">
            <v>-49.345460416804308</v>
          </cell>
          <cell r="AF29">
            <v>-225.92363406017503</v>
          </cell>
          <cell r="AG29">
            <v>-225.92363406017503</v>
          </cell>
          <cell r="AH29">
            <v>-225.92363406017503</v>
          </cell>
          <cell r="AI29">
            <v>-131.0877095800702</v>
          </cell>
        </row>
        <row r="30">
          <cell r="U30" t="str">
            <v>As,sup</v>
          </cell>
          <cell r="V30">
            <v>5.8096823503800232</v>
          </cell>
          <cell r="W30">
            <v>6.7504054228860433</v>
          </cell>
          <cell r="X30">
            <v>10.64744071450882</v>
          </cell>
          <cell r="Y30">
            <v>10.178739519063438</v>
          </cell>
          <cell r="Z30">
            <v>9.065701071722664</v>
          </cell>
          <cell r="AA30">
            <v>6.1720721830771659</v>
          </cell>
          <cell r="AC30" t="str">
            <v>M+Rd</v>
          </cell>
          <cell r="AD30">
            <v>40.756644874241211</v>
          </cell>
          <cell r="AE30">
            <v>40.768303404902738</v>
          </cell>
          <cell r="AF30">
            <v>162.41850121762411</v>
          </cell>
          <cell r="AG30">
            <v>162.41850121762411</v>
          </cell>
          <cell r="AH30">
            <v>162.41850121762411</v>
          </cell>
          <cell r="AI30">
            <v>131.0877095800702</v>
          </cell>
        </row>
        <row r="31">
          <cell r="T31">
            <v>2</v>
          </cell>
          <cell r="U31" t="str">
            <v>As,inf</v>
          </cell>
          <cell r="V31">
            <v>1.1792245222477773</v>
          </cell>
          <cell r="W31">
            <v>0.49226147094364209</v>
          </cell>
          <cell r="X31">
            <v>6.7120442541954164</v>
          </cell>
          <cell r="Y31">
            <v>6.4264932419002179</v>
          </cell>
          <cell r="Z31">
            <v>5.8888211963378057</v>
          </cell>
          <cell r="AA31">
            <v>4.8708083859661926</v>
          </cell>
        </row>
        <row r="32">
          <cell r="V32" t="str">
            <v>2φ20</v>
          </cell>
          <cell r="W32" t="str">
            <v>1φ14+2φ20</v>
          </cell>
          <cell r="X32" t="str">
            <v>1φ14+3φ20</v>
          </cell>
          <cell r="Y32" t="str">
            <v>1φ14+3φ20</v>
          </cell>
          <cell r="Z32" t="str">
            <v>1φ14+3φ20</v>
          </cell>
          <cell r="AA32" t="str">
            <v>2φ20</v>
          </cell>
          <cell r="AC32" t="str">
            <v>S pilastri</v>
          </cell>
          <cell r="AD32">
            <v>52.983638336513579</v>
          </cell>
          <cell r="AE32">
            <v>504.84477586113888</v>
          </cell>
          <cell r="AG32">
            <v>504.84477586113888</v>
          </cell>
          <cell r="AI32">
            <v>170.41402245409125</v>
          </cell>
        </row>
        <row r="33">
          <cell r="V33" t="str">
            <v>2φ20</v>
          </cell>
          <cell r="W33" t="str">
            <v>2φ20</v>
          </cell>
          <cell r="X33" t="str">
            <v>1φ14+2φ20</v>
          </cell>
          <cell r="Y33" t="str">
            <v>1φ14+2φ20</v>
          </cell>
          <cell r="Z33" t="str">
            <v>1φ14+2φ20</v>
          </cell>
          <cell r="AA33" t="str">
            <v>2φ20</v>
          </cell>
          <cell r="AC33" t="str">
            <v>piede 3</v>
          </cell>
          <cell r="AD33">
            <v>18.927844813701306</v>
          </cell>
          <cell r="AE33">
            <v>238.63994230769549</v>
          </cell>
          <cell r="AG33">
            <v>238.63994230769549</v>
          </cell>
          <cell r="AI33">
            <v>80.554646559425962</v>
          </cell>
          <cell r="AJ33">
            <v>0.47269963703325535</v>
          </cell>
        </row>
        <row r="34">
          <cell r="AC34" t="str">
            <v>testa 2</v>
          </cell>
          <cell r="AD34">
            <v>34.055793522812273</v>
          </cell>
          <cell r="AE34">
            <v>266.20483355344339</v>
          </cell>
          <cell r="AG34">
            <v>266.20483355344339</v>
          </cell>
          <cell r="AI34">
            <v>89.859375894665291</v>
          </cell>
          <cell r="AJ34">
            <v>0.52730036296674465</v>
          </cell>
        </row>
        <row r="35">
          <cell r="AD35">
            <v>16</v>
          </cell>
          <cell r="AE35">
            <v>17</v>
          </cell>
          <cell r="AF35">
            <v>17</v>
          </cell>
          <cell r="AG35">
            <v>18</v>
          </cell>
          <cell r="AH35">
            <v>18</v>
          </cell>
          <cell r="AI35">
            <v>19</v>
          </cell>
        </row>
        <row r="36">
          <cell r="V36">
            <v>16</v>
          </cell>
          <cell r="W36">
            <v>17</v>
          </cell>
          <cell r="X36">
            <v>17</v>
          </cell>
          <cell r="Y36">
            <v>18</v>
          </cell>
          <cell r="Z36">
            <v>18</v>
          </cell>
          <cell r="AA36">
            <v>19</v>
          </cell>
          <cell r="AC36" t="str">
            <v>M-Rd</v>
          </cell>
          <cell r="AD36">
            <v>-40.789660714199044</v>
          </cell>
          <cell r="AE36">
            <v>-49.345460416804308</v>
          </cell>
          <cell r="AF36">
            <v>-256.83342397328613</v>
          </cell>
          <cell r="AG36">
            <v>-225.92363406017503</v>
          </cell>
          <cell r="AH36">
            <v>-225.92363406017503</v>
          </cell>
          <cell r="AI36">
            <v>-131.0877095800702</v>
          </cell>
        </row>
        <row r="37">
          <cell r="U37" t="str">
            <v>As,sup</v>
          </cell>
          <cell r="V37">
            <v>5.7441529185715234</v>
          </cell>
          <cell r="W37">
            <v>7.1335702769811284</v>
          </cell>
          <cell r="X37">
            <v>11.299986512195815</v>
          </cell>
          <cell r="Y37">
            <v>10.793772995184955</v>
          </cell>
          <cell r="Z37">
            <v>9.2589787703990361</v>
          </cell>
          <cell r="AA37">
            <v>5.7576021016635632</v>
          </cell>
          <cell r="AC37" t="str">
            <v>M+Rd</v>
          </cell>
          <cell r="AD37">
            <v>74.981103589722267</v>
          </cell>
          <cell r="AE37">
            <v>40.768303404902738</v>
          </cell>
          <cell r="AF37">
            <v>162.41881135486454</v>
          </cell>
          <cell r="AG37">
            <v>162.41850121762411</v>
          </cell>
          <cell r="AH37">
            <v>162.41850121762411</v>
          </cell>
          <cell r="AI37">
            <v>131.0877095800702</v>
          </cell>
        </row>
        <row r="38">
          <cell r="T38">
            <v>1</v>
          </cell>
          <cell r="U38" t="str">
            <v>As,inf</v>
          </cell>
          <cell r="V38">
            <v>1.6346382586692665</v>
          </cell>
          <cell r="W38">
            <v>0.59278031758651883</v>
          </cell>
          <cell r="X38">
            <v>7.5221742543171102</v>
          </cell>
          <cell r="Y38">
            <v>6.9645651045152714</v>
          </cell>
          <cell r="Z38">
            <v>6.0722264308227771</v>
          </cell>
          <cell r="AA38">
            <v>5.0123603555912517</v>
          </cell>
        </row>
        <row r="39">
          <cell r="V39" t="str">
            <v>2φ20</v>
          </cell>
          <cell r="W39" t="str">
            <v>1φ14+2φ20</v>
          </cell>
          <cell r="X39" t="str">
            <v>2φ14+3φ20</v>
          </cell>
          <cell r="Y39" t="str">
            <v>1φ14+3φ20</v>
          </cell>
          <cell r="Z39" t="str">
            <v>1φ14+3φ20</v>
          </cell>
          <cell r="AA39" t="str">
            <v>2φ20</v>
          </cell>
          <cell r="AC39" t="str">
            <v>S pilastri</v>
          </cell>
          <cell r="AD39">
            <v>97.475434666638947</v>
          </cell>
          <cell r="AE39">
            <v>545.02790592659585</v>
          </cell>
          <cell r="AG39">
            <v>504.84477586113888</v>
          </cell>
          <cell r="AI39">
            <v>170.41402245409125</v>
          </cell>
        </row>
        <row r="40">
          <cell r="V40" t="str">
            <v>2φ20</v>
          </cell>
          <cell r="W40" t="str">
            <v>2φ20</v>
          </cell>
          <cell r="X40" t="str">
            <v>1φ14+2φ20</v>
          </cell>
          <cell r="Y40" t="str">
            <v>1φ14+2φ20</v>
          </cell>
          <cell r="Z40" t="str">
            <v>1φ14+2φ20</v>
          </cell>
          <cell r="AA40" t="str">
            <v>2φ20</v>
          </cell>
          <cell r="AC40" t="str">
            <v>piede 2</v>
          </cell>
          <cell r="AD40">
            <v>34.822068820569164</v>
          </cell>
          <cell r="AE40">
            <v>265.07942956483731</v>
          </cell>
          <cell r="AG40">
            <v>245.53598769689825</v>
          </cell>
          <cell r="AI40">
            <v>82.882456789403008</v>
          </cell>
          <cell r="AJ40">
            <v>0.48635937111179428</v>
          </cell>
        </row>
        <row r="41">
          <cell r="AC41" t="str">
            <v>testa 1</v>
          </cell>
          <cell r="AD41">
            <v>62.653365846069782</v>
          </cell>
          <cell r="AE41">
            <v>279.94847636175854</v>
          </cell>
          <cell r="AG41">
            <v>259.30878816424064</v>
          </cell>
          <cell r="AI41">
            <v>87.531565664688245</v>
          </cell>
          <cell r="AJ41">
            <v>0.51364062888820572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"/>
      <sheetName val="spi"/>
      <sheetName val="spotel"/>
      <sheetName val="tra"/>
      <sheetName val="spo"/>
      <sheetName val="spost x"/>
      <sheetName val="spost y"/>
      <sheetName val="Foglio1"/>
      <sheetName val="INVILUPPO TRAVI"/>
      <sheetName val="trave 8-11"/>
      <sheetName val="TABELLA PIL"/>
      <sheetName val="INVILUPPO PIL"/>
      <sheetName val="no rotaz tab pil"/>
      <sheetName val="no rot inv pil"/>
      <sheetName val="pil8"/>
      <sheetName val="pil9"/>
      <sheetName val="pil10"/>
      <sheetName val="pil11"/>
      <sheetName val="Foglio2"/>
      <sheetName val="pil 2"/>
      <sheetName val="trave 2-10"/>
      <sheetName val="pil 6"/>
      <sheetName val="pil 10 sp"/>
      <sheetName val="verifiche"/>
      <sheetName val="Foglio4"/>
      <sheetName val="30x70"/>
      <sheetName val="70x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W50">
            <v>4.1905589074446512</v>
          </cell>
        </row>
        <row r="242">
          <cell r="W242">
            <v>2.5507133549769194</v>
          </cell>
          <cell r="X242">
            <v>0.25429243452499228</v>
          </cell>
        </row>
        <row r="243">
          <cell r="W243">
            <v>2.4252215628184621</v>
          </cell>
          <cell r="X243">
            <v>-0.40976501247819064</v>
          </cell>
        </row>
        <row r="246">
          <cell r="W246">
            <v>3.6889941095367447</v>
          </cell>
          <cell r="X246">
            <v>0.67670048871599209</v>
          </cell>
        </row>
        <row r="247">
          <cell r="W247">
            <v>3.0534030282092299</v>
          </cell>
          <cell r="X247">
            <v>0.69231005858912864</v>
          </cell>
        </row>
        <row r="250">
          <cell r="W250">
            <v>3.9403988919492794</v>
          </cell>
          <cell r="X250">
            <v>1.1602942707593868</v>
          </cell>
        </row>
        <row r="251">
          <cell r="W251">
            <v>3.1486963366808323</v>
          </cell>
          <cell r="X251">
            <v>0.70176414168662227</v>
          </cell>
        </row>
        <row r="254">
          <cell r="W254">
            <v>4.2564780898114227</v>
          </cell>
          <cell r="X254">
            <v>1.672445125933498</v>
          </cell>
        </row>
        <row r="255">
          <cell r="W255">
            <v>3.4368060879688782</v>
          </cell>
          <cell r="X255">
            <v>1.0259849252097311</v>
          </cell>
        </row>
        <row r="258">
          <cell r="W258">
            <v>4.4171667408101518</v>
          </cell>
          <cell r="X258">
            <v>2.0017344842926237</v>
          </cell>
        </row>
        <row r="259">
          <cell r="W259">
            <v>3.6083954087830055</v>
          </cell>
          <cell r="X259">
            <v>1.1519476073739636</v>
          </cell>
        </row>
        <row r="262">
          <cell r="W262">
            <v>4.1499410007161943</v>
          </cell>
          <cell r="X262">
            <v>1.9415141992661367</v>
          </cell>
        </row>
        <row r="263">
          <cell r="W263">
            <v>3.4514857092376472</v>
          </cell>
          <cell r="X263">
            <v>0.65275056554126365</v>
          </cell>
        </row>
        <row r="266">
          <cell r="W266">
            <v>1.9803090404708201</v>
          </cell>
          <cell r="X266">
            <v>-0.19055458640898476</v>
          </cell>
        </row>
        <row r="267">
          <cell r="W267">
            <v>2.0129390326559182</v>
          </cell>
          <cell r="X267">
            <v>-0.17582602769660416</v>
          </cell>
        </row>
        <row r="270">
          <cell r="W270">
            <v>3.9805078081114482</v>
          </cell>
          <cell r="X270">
            <v>2.2816481911527413</v>
          </cell>
        </row>
        <row r="271">
          <cell r="W271">
            <v>3.9799892838315483</v>
          </cell>
          <cell r="X271">
            <v>2.3164387011707537</v>
          </cell>
        </row>
        <row r="274">
          <cell r="W274">
            <v>4.5828655701994583</v>
          </cell>
          <cell r="X274">
            <v>3.6520245396906525</v>
          </cell>
        </row>
        <row r="275">
          <cell r="W275">
            <v>4.5914805248277011</v>
          </cell>
          <cell r="X275">
            <v>3.6916817263578059</v>
          </cell>
        </row>
        <row r="278">
          <cell r="W278">
            <v>5.4042046454837154</v>
          </cell>
          <cell r="X278">
            <v>4.4652607912574691</v>
          </cell>
        </row>
        <row r="279">
          <cell r="W279">
            <v>5.4277271731590657</v>
          </cell>
          <cell r="X279">
            <v>4.5003341527427905</v>
          </cell>
        </row>
        <row r="282">
          <cell r="W282">
            <v>5.9940618167362345</v>
          </cell>
          <cell r="X282">
            <v>5.0513809280420574</v>
          </cell>
        </row>
        <row r="283">
          <cell r="W283">
            <v>6.0346367825603719</v>
          </cell>
          <cell r="X283">
            <v>5.0715315046710394</v>
          </cell>
        </row>
        <row r="286">
          <cell r="W286">
            <v>5.3029046442667696</v>
          </cell>
          <cell r="X286">
            <v>4.4561190009694984</v>
          </cell>
        </row>
        <row r="287">
          <cell r="W287">
            <v>5.3713172209849951</v>
          </cell>
          <cell r="X287">
            <v>4.4741703479245007</v>
          </cell>
        </row>
        <row r="290">
          <cell r="W290">
            <v>2.5358373323489602</v>
          </cell>
          <cell r="X290">
            <v>0.20976690550333979</v>
          </cell>
        </row>
        <row r="291">
          <cell r="W291">
            <v>2.5554616930585916</v>
          </cell>
          <cell r="X291">
            <v>0.53776506295886106</v>
          </cell>
        </row>
        <row r="294">
          <cell r="W294">
            <v>3.2559724943445874</v>
          </cell>
          <cell r="X294">
            <v>-9.3737084047161509E-2</v>
          </cell>
        </row>
        <row r="295">
          <cell r="W295">
            <v>3.6041313696352457</v>
          </cell>
          <cell r="X295">
            <v>-8.2109965830884032E-4</v>
          </cell>
        </row>
        <row r="298">
          <cell r="W298">
            <v>3.2901873463888958</v>
          </cell>
          <cell r="X298">
            <v>-9.7269153470703959E-2</v>
          </cell>
        </row>
        <row r="299">
          <cell r="W299">
            <v>3.814870816808801</v>
          </cell>
          <cell r="X299">
            <v>0.29931961521108763</v>
          </cell>
        </row>
        <row r="302">
          <cell r="W302">
            <v>3.5269645657242559</v>
          </cell>
          <cell r="X302">
            <v>0.19170981186485098</v>
          </cell>
        </row>
        <row r="303">
          <cell r="W303">
            <v>4.0892482481629768</v>
          </cell>
          <cell r="X303">
            <v>0.7038283278593358</v>
          </cell>
        </row>
        <row r="306">
          <cell r="W306">
            <v>3.6512637520389459</v>
          </cell>
          <cell r="X306">
            <v>0.314923663760873</v>
          </cell>
        </row>
        <row r="307">
          <cell r="W307">
            <v>4.2411461636267838</v>
          </cell>
          <cell r="X307">
            <v>0.95307821664410786</v>
          </cell>
        </row>
        <row r="310">
          <cell r="W310">
            <v>3.4083507649399114</v>
          </cell>
          <cell r="X310">
            <v>-0.14614785157420829</v>
          </cell>
        </row>
        <row r="311">
          <cell r="W311">
            <v>3.9654049654049652</v>
          </cell>
          <cell r="X311">
            <v>0.67656087811126553</v>
          </cell>
        </row>
        <row r="314">
          <cell r="W314">
            <v>2.425794202925986</v>
          </cell>
          <cell r="X314">
            <v>-9.7704549254936865E-2</v>
          </cell>
        </row>
        <row r="315">
          <cell r="W315">
            <v>2.4007431701230146</v>
          </cell>
          <cell r="X315">
            <v>0.31989679857896935</v>
          </cell>
        </row>
        <row r="318">
          <cell r="W318">
            <v>3.3775118077443662</v>
          </cell>
          <cell r="X318">
            <v>0.90809205150290428</v>
          </cell>
        </row>
        <row r="319">
          <cell r="W319">
            <v>3.5025303436156148</v>
          </cell>
          <cell r="X319">
            <v>0.97032525327098984</v>
          </cell>
        </row>
        <row r="322">
          <cell r="W322">
            <v>3.8722397327048479</v>
          </cell>
          <cell r="X322">
            <v>1.5393670354910665</v>
          </cell>
        </row>
        <row r="323">
          <cell r="W323">
            <v>3.958088423204702</v>
          </cell>
          <cell r="X323">
            <v>1.7201824876243483</v>
          </cell>
        </row>
        <row r="326">
          <cell r="W326">
            <v>4.3011645259707274</v>
          </cell>
          <cell r="X326">
            <v>2.1123889030865777</v>
          </cell>
        </row>
        <row r="327">
          <cell r="W327">
            <v>4.3836215464122432</v>
          </cell>
          <cell r="X327">
            <v>2.330512725861563</v>
          </cell>
        </row>
        <row r="330">
          <cell r="W330">
            <v>4.6159201837496404</v>
          </cell>
          <cell r="X330">
            <v>2.521052805936526</v>
          </cell>
        </row>
        <row r="331">
          <cell r="W331">
            <v>4.6807326322830196</v>
          </cell>
          <cell r="X331">
            <v>2.7647561310352002</v>
          </cell>
        </row>
        <row r="334">
          <cell r="W334">
            <v>4.5618017497862455</v>
          </cell>
          <cell r="X334">
            <v>2.331649329711345</v>
          </cell>
        </row>
        <row r="335">
          <cell r="W335">
            <v>4.5508458667373386</v>
          </cell>
          <cell r="X335">
            <v>2.7636613314907885</v>
          </cell>
        </row>
      </sheetData>
      <sheetData sheetId="8"/>
      <sheetData sheetId="9"/>
      <sheetData sheetId="10"/>
      <sheetData sheetId="11">
        <row r="3">
          <cell r="AL3">
            <v>-26.115000000000002</v>
          </cell>
        </row>
        <row r="387">
          <cell r="AL387">
            <v>-149.77960000000002</v>
          </cell>
        </row>
        <row r="388">
          <cell r="AL388">
            <v>-124.7244</v>
          </cell>
        </row>
        <row r="389">
          <cell r="AL389">
            <v>-125.25640000000001</v>
          </cell>
        </row>
        <row r="390">
          <cell r="AL390">
            <v>-149.24760000000001</v>
          </cell>
        </row>
        <row r="391">
          <cell r="AL391">
            <v>-324.01319999999998</v>
          </cell>
        </row>
        <row r="392">
          <cell r="AL392">
            <v>-242.01279999999997</v>
          </cell>
        </row>
        <row r="393">
          <cell r="AL393">
            <v>-248.46889999999996</v>
          </cell>
        </row>
        <row r="394">
          <cell r="AL394">
            <v>-317.55709999999999</v>
          </cell>
        </row>
        <row r="395">
          <cell r="AL395">
            <v>-525.09659999999997</v>
          </cell>
        </row>
        <row r="396">
          <cell r="AL396">
            <v>-340.95339999999999</v>
          </cell>
        </row>
        <row r="397">
          <cell r="AL397">
            <v>-349.77339999999998</v>
          </cell>
        </row>
        <row r="398">
          <cell r="AL398">
            <v>-516.27659999999992</v>
          </cell>
        </row>
        <row r="399">
          <cell r="AL399">
            <v>-736.88920000000007</v>
          </cell>
        </row>
        <row r="400">
          <cell r="AL400">
            <v>-429.05079999999998</v>
          </cell>
        </row>
        <row r="401">
          <cell r="AL401">
            <v>-440.09400000000005</v>
          </cell>
        </row>
        <row r="402">
          <cell r="AL402">
            <v>-725.846</v>
          </cell>
        </row>
        <row r="403">
          <cell r="AL403">
            <v>-956.39340000000004</v>
          </cell>
        </row>
        <row r="404">
          <cell r="AL404">
            <v>-508.9466000000001</v>
          </cell>
        </row>
        <row r="405">
          <cell r="AL405">
            <v>-521.62010000000009</v>
          </cell>
        </row>
        <row r="406">
          <cell r="AL406">
            <v>-943.71990000000005</v>
          </cell>
        </row>
        <row r="407">
          <cell r="AL407">
            <v>-1171.4145000000001</v>
          </cell>
        </row>
        <row r="408">
          <cell r="AL408">
            <v>-594.3415</v>
          </cell>
        </row>
        <row r="409">
          <cell r="AL409">
            <v>-601.39960000000008</v>
          </cell>
        </row>
        <row r="410">
          <cell r="AL410">
            <v>-1164.3564000000001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34">
          <cell r="N134">
            <v>0.3572394310387933</v>
          </cell>
        </row>
      </sheetData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8"/>
  <sheetViews>
    <sheetView tabSelected="1" topLeftCell="H43" zoomScale="80" zoomScaleNormal="80" workbookViewId="0">
      <selection activeCell="M49" sqref="M49"/>
    </sheetView>
  </sheetViews>
  <sheetFormatPr defaultRowHeight="12" x14ac:dyDescent="0.2"/>
  <cols>
    <col min="1" max="16384" width="9.140625" style="1"/>
  </cols>
  <sheetData>
    <row r="1" spans="1:39" x14ac:dyDescent="0.2">
      <c r="M1" s="12"/>
      <c r="N1" s="12"/>
      <c r="P1" s="1" t="s">
        <v>7</v>
      </c>
    </row>
    <row r="2" spans="1:39" ht="15" x14ac:dyDescent="0.25">
      <c r="A2" s="1" t="s">
        <v>6</v>
      </c>
      <c r="L2" s="11"/>
      <c r="W2" s="1" t="str">
        <f>[1]Foglio1!T2</f>
        <v>Telaio 13</v>
      </c>
      <c r="Y2" s="1">
        <f>[1]Foglio1!V2</f>
        <v>16</v>
      </c>
      <c r="Z2" s="1">
        <f>[1]Foglio1!W2</f>
        <v>17</v>
      </c>
      <c r="AA2" s="1">
        <f>[1]Foglio1!X2</f>
        <v>17</v>
      </c>
      <c r="AB2" s="1">
        <f>[1]Foglio1!Y2</f>
        <v>18</v>
      </c>
      <c r="AC2" s="1">
        <f>[1]Foglio1!Z2</f>
        <v>18</v>
      </c>
      <c r="AD2" s="1">
        <f>[1]Foglio1!AA2</f>
        <v>19</v>
      </c>
    </row>
    <row r="3" spans="1:39" ht="15" x14ac:dyDescent="0.25">
      <c r="C3" s="1">
        <v>9</v>
      </c>
      <c r="D3" s="1">
        <v>13</v>
      </c>
      <c r="E3" s="1">
        <v>13</v>
      </c>
      <c r="F3" s="1">
        <v>17</v>
      </c>
      <c r="G3" s="1">
        <v>17</v>
      </c>
      <c r="H3" s="1">
        <v>21</v>
      </c>
      <c r="I3" s="1">
        <v>21</v>
      </c>
      <c r="J3" s="1">
        <v>25</v>
      </c>
      <c r="L3" s="11"/>
      <c r="X3" s="1" t="str">
        <f>[1]Foglio1!U3</f>
        <v>As,sup</v>
      </c>
      <c r="Y3" s="1">
        <f>[1]Foglio1!V3</f>
        <v>2.4632027461484824</v>
      </c>
      <c r="Z3" s="1">
        <f>[1]Foglio1!W3</f>
        <v>3.7679230043571121</v>
      </c>
      <c r="AA3" s="1">
        <f>[1]Foglio1!X3</f>
        <v>4.5271993762893654</v>
      </c>
      <c r="AB3" s="1">
        <f>[1]Foglio1!Y3</f>
        <v>4.1827233265554806</v>
      </c>
      <c r="AC3" s="1">
        <f>[1]Foglio1!Z3</f>
        <v>2.9725873497359849</v>
      </c>
      <c r="AD3" s="1">
        <f>[1]Foglio1!AA3</f>
        <v>1.9366400367411494</v>
      </c>
    </row>
    <row r="4" spans="1:39" x14ac:dyDescent="0.2">
      <c r="B4" s="2" t="s">
        <v>0</v>
      </c>
      <c r="C4" s="1">
        <f>[2]Foglio1!W242</f>
        <v>2.5507133549769194</v>
      </c>
      <c r="D4" s="1">
        <f>[2]Foglio1!W243</f>
        <v>2.4252215628184621</v>
      </c>
      <c r="E4" s="1">
        <f>[2]Foglio1!W266</f>
        <v>1.9803090404708201</v>
      </c>
      <c r="F4" s="1">
        <f>[2]Foglio1!W267</f>
        <v>2.0129390326559182</v>
      </c>
      <c r="G4" s="1">
        <f>[2]Foglio1!W290</f>
        <v>2.5358373323489602</v>
      </c>
      <c r="H4" s="1">
        <f>[2]Foglio1!W291</f>
        <v>2.5554616930585916</v>
      </c>
      <c r="I4" s="1">
        <f>[2]Foglio1!W314</f>
        <v>2.425794202925986</v>
      </c>
      <c r="J4" s="1">
        <f>[2]Foglio1!W315</f>
        <v>2.4007431701230146</v>
      </c>
      <c r="W4" s="1">
        <f>[1]Foglio1!T4</f>
        <v>6</v>
      </c>
      <c r="X4" s="1" t="str">
        <f>[1]Foglio1!U4</f>
        <v>As,inf</v>
      </c>
      <c r="Y4" s="1">
        <f>[1]Foglio1!V4</f>
        <v>0.35636040674800357</v>
      </c>
      <c r="Z4" s="1">
        <f>[1]Foglio1!W4</f>
        <v>-0.47343139203604329</v>
      </c>
      <c r="AA4" s="1">
        <f>[1]Foglio1!X4</f>
        <v>0.17528065126649528</v>
      </c>
      <c r="AB4" s="1">
        <f>[1]Foglio1!Y4</f>
        <v>0.30464319973925674</v>
      </c>
      <c r="AC4" s="1">
        <f>[1]Foglio1!Z4</f>
        <v>0.68951506868594814</v>
      </c>
      <c r="AD4" s="1">
        <f>[1]Foglio1!AA4</f>
        <v>0.29971814501642624</v>
      </c>
    </row>
    <row r="5" spans="1:39" x14ac:dyDescent="0.2">
      <c r="A5" s="1">
        <v>6</v>
      </c>
      <c r="B5" s="2" t="s">
        <v>1</v>
      </c>
      <c r="C5" s="1">
        <f>[2]Foglio1!X242</f>
        <v>0.25429243452499228</v>
      </c>
      <c r="D5" s="1">
        <f>[2]Foglio1!X243</f>
        <v>-0.40976501247819064</v>
      </c>
      <c r="E5" s="1">
        <f>[2]Foglio1!X266</f>
        <v>-0.19055458640898476</v>
      </c>
      <c r="F5" s="1">
        <f>[2]Foglio1!X267</f>
        <v>-0.17582602769660416</v>
      </c>
      <c r="G5" s="1">
        <f>[2]Foglio1!X290</f>
        <v>0.20976690550333979</v>
      </c>
      <c r="H5" s="1">
        <f>[2]Foglio1!X291</f>
        <v>0.53776506295886106</v>
      </c>
      <c r="I5" s="1">
        <f>[2]Foglio1!X314</f>
        <v>-9.7704549254936865E-2</v>
      </c>
      <c r="J5" s="1">
        <f>[2]Foglio1!X315</f>
        <v>0.31989679857896935</v>
      </c>
    </row>
    <row r="7" spans="1:39" x14ac:dyDescent="0.2">
      <c r="AF7" s="1">
        <f>[1]Foglio1!AC7</f>
        <v>0</v>
      </c>
      <c r="AG7" s="1">
        <f>[1]Foglio1!AD7</f>
        <v>16</v>
      </c>
      <c r="AH7" s="1">
        <f>[1]Foglio1!AE7</f>
        <v>17</v>
      </c>
      <c r="AI7" s="1">
        <f>[1]Foglio1!AF7</f>
        <v>17</v>
      </c>
      <c r="AJ7" s="1">
        <f>[1]Foglio1!AG7</f>
        <v>18</v>
      </c>
      <c r="AK7" s="1">
        <f>[1]Foglio1!AH7</f>
        <v>18</v>
      </c>
      <c r="AL7" s="1">
        <f>[1]Foglio1!AI7</f>
        <v>19</v>
      </c>
    </row>
    <row r="8" spans="1:39" x14ac:dyDescent="0.2">
      <c r="M8" s="1">
        <v>9</v>
      </c>
      <c r="N8" s="1">
        <v>13</v>
      </c>
      <c r="O8" s="1">
        <v>13</v>
      </c>
      <c r="P8" s="1">
        <v>17</v>
      </c>
      <c r="Q8" s="1">
        <v>17</v>
      </c>
      <c r="R8" s="1">
        <v>21</v>
      </c>
      <c r="S8" s="1">
        <v>21</v>
      </c>
      <c r="T8" s="1">
        <v>25</v>
      </c>
      <c r="Y8" s="1">
        <f>[1]Foglio1!V8</f>
        <v>16</v>
      </c>
      <c r="Z8" s="1">
        <f>[1]Foglio1!W8</f>
        <v>17</v>
      </c>
      <c r="AA8" s="1">
        <f>[1]Foglio1!X8</f>
        <v>17</v>
      </c>
      <c r="AB8" s="1">
        <f>[1]Foglio1!Y8</f>
        <v>18</v>
      </c>
      <c r="AC8" s="1">
        <f>[1]Foglio1!Z8</f>
        <v>18</v>
      </c>
      <c r="AD8" s="1">
        <f>[1]Foglio1!AA8</f>
        <v>19</v>
      </c>
      <c r="AF8" s="1" t="str">
        <f>[1]Foglio1!AC8</f>
        <v>M-Rd</v>
      </c>
      <c r="AG8" s="1">
        <f>[1]Foglio1!AD8</f>
        <v>-40.713828747166104</v>
      </c>
      <c r="AH8" s="1">
        <f>[1]Foglio1!AE8</f>
        <v>-40.713828747166104</v>
      </c>
      <c r="AI8" s="1">
        <f>[1]Foglio1!AF8</f>
        <v>-106.45454645408294</v>
      </c>
      <c r="AJ8" s="1">
        <f>[1]Foglio1!AG8</f>
        <v>-106.45454645408294</v>
      </c>
      <c r="AK8" s="1">
        <f>[1]Foglio1!AH8</f>
        <v>-106.45454645408294</v>
      </c>
      <c r="AL8" s="1">
        <f>[1]Foglio1!AI8</f>
        <v>-106.45454645408294</v>
      </c>
    </row>
    <row r="9" spans="1:39" x14ac:dyDescent="0.2">
      <c r="C9" s="1">
        <v>9</v>
      </c>
      <c r="D9" s="1">
        <v>13</v>
      </c>
      <c r="E9" s="1">
        <v>13</v>
      </c>
      <c r="F9" s="1">
        <v>17</v>
      </c>
      <c r="G9" s="1">
        <v>17</v>
      </c>
      <c r="H9" s="1">
        <v>21</v>
      </c>
      <c r="I9" s="1">
        <v>21</v>
      </c>
      <c r="J9" s="1">
        <v>25</v>
      </c>
      <c r="L9" s="1" t="s">
        <v>8</v>
      </c>
      <c r="M9" s="1">
        <f>'telaio 5'!C116</f>
        <v>-31.383299140349596</v>
      </c>
      <c r="N9" s="1">
        <f>M9</f>
        <v>-31.383299140349596</v>
      </c>
      <c r="O9" s="1">
        <f>'telaio 5'!T116</f>
        <v>-79.212737948059484</v>
      </c>
      <c r="P9" s="1">
        <f>O9</f>
        <v>-79.212737948059484</v>
      </c>
      <c r="Q9" s="1">
        <f>'telaio 5'!AM116</f>
        <v>-31.383299140349596</v>
      </c>
      <c r="R9" s="1">
        <f>'telaio 5'!BE116</f>
        <v>-31.383299140349596</v>
      </c>
      <c r="S9" s="1">
        <f>R9</f>
        <v>-31.383299140349596</v>
      </c>
      <c r="T9" s="1">
        <f>'telaio 5'!BY116</f>
        <v>-31.383299140349596</v>
      </c>
      <c r="X9" s="1" t="str">
        <f>[1]Foglio1!U9</f>
        <v>As,sup</v>
      </c>
      <c r="Y9" s="1">
        <f>[1]Foglio1!V9</f>
        <v>4.4093122639634261</v>
      </c>
      <c r="Z9" s="1">
        <f>[1]Foglio1!W9</f>
        <v>5.1507471139254077</v>
      </c>
      <c r="AA9" s="1">
        <f>[1]Foglio1!X9</f>
        <v>6.2854037884371552</v>
      </c>
      <c r="AB9" s="1">
        <f>[1]Foglio1!Y9</f>
        <v>5.9995827114128435</v>
      </c>
      <c r="AC9" s="1">
        <f>[1]Foglio1!Z9</f>
        <v>5.3147189289757533</v>
      </c>
      <c r="AD9" s="1">
        <f>[1]Foglio1!AA9</f>
        <v>4.090107791321139</v>
      </c>
      <c r="AF9" s="1" t="str">
        <f>[1]Foglio1!AC9</f>
        <v>M+Rd</v>
      </c>
      <c r="AG9" s="1">
        <f>[1]Foglio1!AD9</f>
        <v>22.799115953628874</v>
      </c>
      <c r="AH9" s="1">
        <f>[1]Foglio1!AE9</f>
        <v>22.799115953628874</v>
      </c>
      <c r="AI9" s="1">
        <f>[1]Foglio1!AF9</f>
        <v>53.807975389162323</v>
      </c>
      <c r="AJ9" s="1">
        <f>[1]Foglio1!AG9</f>
        <v>53.807975389162323</v>
      </c>
      <c r="AK9" s="1">
        <f>[1]Foglio1!AH9</f>
        <v>53.807975389162323</v>
      </c>
      <c r="AL9" s="1">
        <f>[1]Foglio1!AI9</f>
        <v>53.807975389162323</v>
      </c>
    </row>
    <row r="10" spans="1:39" x14ac:dyDescent="0.2">
      <c r="B10" s="2" t="s">
        <v>0</v>
      </c>
      <c r="C10" s="1">
        <f>[2]Foglio1!W246</f>
        <v>3.6889941095367447</v>
      </c>
      <c r="D10" s="1">
        <f>[2]Foglio1!W247</f>
        <v>3.0534030282092299</v>
      </c>
      <c r="E10" s="1">
        <f>[2]Foglio1!W270</f>
        <v>3.9805078081114482</v>
      </c>
      <c r="F10" s="1">
        <f>[2]Foglio1!W271</f>
        <v>3.9799892838315483</v>
      </c>
      <c r="G10" s="1">
        <f>[2]Foglio1!W294</f>
        <v>3.2559724943445874</v>
      </c>
      <c r="H10" s="1">
        <f>[2]Foglio1!W295</f>
        <v>3.6041313696352457</v>
      </c>
      <c r="I10" s="1">
        <f>[2]Foglio1!W318</f>
        <v>3.3775118077443662</v>
      </c>
      <c r="J10" s="1">
        <f>[2]Foglio1!W319</f>
        <v>3.5025303436156148</v>
      </c>
      <c r="L10" s="1" t="s">
        <v>9</v>
      </c>
      <c r="M10" s="1">
        <f>'telaio 5'!B116</f>
        <v>31.383299140349596</v>
      </c>
      <c r="N10" s="1">
        <f>M10</f>
        <v>31.383299140349596</v>
      </c>
      <c r="O10" s="1">
        <f>'telaio 5'!S116</f>
        <v>79.212737948059484</v>
      </c>
      <c r="P10" s="1">
        <f>O10</f>
        <v>79.212737948059484</v>
      </c>
      <c r="Q10" s="1">
        <f>'telaio 5'!AL116</f>
        <v>31.383299140349596</v>
      </c>
      <c r="R10" s="1">
        <f>'telaio 5'!BD116</f>
        <v>31.383299140349596</v>
      </c>
      <c r="S10" s="1">
        <f>R10</f>
        <v>31.383299140349596</v>
      </c>
      <c r="T10" s="1">
        <f>'telaio 5'!BX116</f>
        <v>31.383299140349596</v>
      </c>
      <c r="W10" s="1">
        <f>[1]Foglio1!T10</f>
        <v>5</v>
      </c>
      <c r="X10" s="1" t="str">
        <f>[1]Foglio1!U10</f>
        <v>As,inf</v>
      </c>
      <c r="Y10" s="1">
        <f>[1]Foglio1!V10</f>
        <v>0.46633018144646049</v>
      </c>
      <c r="Z10" s="1">
        <f>[1]Foglio1!W10</f>
        <v>0.1362496963272154</v>
      </c>
      <c r="AA10" s="1">
        <f>[1]Foglio1!X10</f>
        <v>0.96825705470801426</v>
      </c>
      <c r="AB10" s="1">
        <f>[1]Foglio1!Y10</f>
        <v>1.1315767706060933</v>
      </c>
      <c r="AC10" s="1">
        <f>[1]Foglio1!Z10</f>
        <v>1.6116358082991045</v>
      </c>
      <c r="AD10" s="1">
        <f>[1]Foglio1!AA10</f>
        <v>0.73968044089378793</v>
      </c>
    </row>
    <row r="11" spans="1:39" x14ac:dyDescent="0.2">
      <c r="A11" s="1">
        <v>5</v>
      </c>
      <c r="B11" s="2" t="s">
        <v>1</v>
      </c>
      <c r="C11" s="1">
        <f>[2]Foglio1!X246</f>
        <v>0.67670048871599209</v>
      </c>
      <c r="D11" s="1">
        <f>[2]Foglio1!X247</f>
        <v>0.69231005858912864</v>
      </c>
      <c r="E11" s="1">
        <f>[2]Foglio1!X270</f>
        <v>2.2816481911527413</v>
      </c>
      <c r="F11" s="1">
        <f>[2]Foglio1!X271</f>
        <v>2.3164387011707537</v>
      </c>
      <c r="G11" s="1">
        <f>[2]Foglio1!X294</f>
        <v>-9.3737084047161509E-2</v>
      </c>
      <c r="H11" s="1">
        <f>[2]Foglio1!X295</f>
        <v>-8.2109965830884032E-4</v>
      </c>
      <c r="I11" s="1">
        <f>[2]Foglio1!X318</f>
        <v>0.90809205150290428</v>
      </c>
      <c r="J11" s="1">
        <f>[2]Foglio1!X319</f>
        <v>0.97032525327098984</v>
      </c>
      <c r="Y11" s="1" t="str">
        <f>[1]Foglio1!V11</f>
        <v>2φ20</v>
      </c>
      <c r="Z11" s="1" t="str">
        <f>[1]Foglio1!W11</f>
        <v>2φ20</v>
      </c>
      <c r="AA11" s="1" t="str">
        <f>[1]Foglio1!X11</f>
        <v>2φ20</v>
      </c>
      <c r="AB11" s="1" t="str">
        <f>[1]Foglio1!Y11</f>
        <v>2φ20</v>
      </c>
      <c r="AC11" s="1" t="str">
        <f>[1]Foglio1!Z11</f>
        <v>2φ20</v>
      </c>
      <c r="AD11" s="1" t="str">
        <f>[1]Foglio1!AA11</f>
        <v>2φ20</v>
      </c>
      <c r="AF11" s="1" t="str">
        <f>[1]Foglio1!AC11</f>
        <v>S pilastri</v>
      </c>
      <c r="AG11" s="1">
        <f>[1]Foglio1!AD11</f>
        <v>52.92797737131594</v>
      </c>
      <c r="AH11" s="1">
        <f>[1]Foglio1!AE11</f>
        <v>208.34127839621888</v>
      </c>
      <c r="AJ11" s="1">
        <f>[1]Foglio1!AG11</f>
        <v>208.34127839621888</v>
      </c>
      <c r="AL11" s="1">
        <f>[1]Foglio1!AI11</f>
        <v>138.39091039030782</v>
      </c>
    </row>
    <row r="12" spans="1:39" x14ac:dyDescent="0.2">
      <c r="C12" s="13" t="s">
        <v>27</v>
      </c>
      <c r="D12" s="13" t="s">
        <v>27</v>
      </c>
      <c r="E12" s="13" t="s">
        <v>27</v>
      </c>
      <c r="F12" s="13" t="s">
        <v>27</v>
      </c>
      <c r="G12" s="13" t="s">
        <v>27</v>
      </c>
      <c r="H12" s="13" t="s">
        <v>27</v>
      </c>
      <c r="I12" s="13" t="s">
        <v>27</v>
      </c>
      <c r="J12" s="13" t="s">
        <v>27</v>
      </c>
      <c r="L12" s="8" t="s">
        <v>20</v>
      </c>
      <c r="M12" s="1">
        <f>1.3*MAX(-M9,M10)</f>
        <v>40.798288882454479</v>
      </c>
      <c r="N12" s="1">
        <f>1.3*(O10-O9)</f>
        <v>205.95311866495467</v>
      </c>
      <c r="P12" s="1">
        <f>1.3*(P10-P9)</f>
        <v>205.95311866495467</v>
      </c>
      <c r="R12" s="1">
        <f>1.3*MAX(R10-S9,S10-R9)</f>
        <v>81.596577764908957</v>
      </c>
      <c r="T12" s="1">
        <f>1.3*MAX(-T9,T10)</f>
        <v>40.798288882454479</v>
      </c>
      <c r="Y12" s="1" t="str">
        <f>[1]Foglio1!V12</f>
        <v>2φ14</v>
      </c>
      <c r="Z12" s="1" t="str">
        <f>[1]Foglio1!W12</f>
        <v>2φ14</v>
      </c>
      <c r="AA12" s="1" t="str">
        <f>[1]Foglio1!X12</f>
        <v>2φ14</v>
      </c>
      <c r="AB12" s="1" t="str">
        <f>[1]Foglio1!Y12</f>
        <v>2φ14</v>
      </c>
      <c r="AC12" s="1" t="str">
        <f>[1]Foglio1!Z12</f>
        <v>2φ14</v>
      </c>
      <c r="AD12" s="1" t="str">
        <f>[1]Foglio1!AA12</f>
        <v>2φ14</v>
      </c>
      <c r="AF12" s="1" t="str">
        <f>[1]Foglio1!AC12</f>
        <v>piede 6</v>
      </c>
      <c r="AG12" s="1">
        <f>[1]Foglio1!AD12</f>
        <v>18.90796052216303</v>
      </c>
      <c r="AH12" s="1">
        <f>[1]Foglio1!AE12</f>
        <v>74.427719756160059</v>
      </c>
      <c r="AJ12" s="1">
        <f>[1]Foglio1!AG12</f>
        <v>74.427719756160059</v>
      </c>
      <c r="AL12" s="1">
        <f>[1]Foglio1!AI12</f>
        <v>49.438690088774194</v>
      </c>
      <c r="AM12" s="1">
        <f>[1]Foglio1!AJ12</f>
        <v>0.3572394310387933</v>
      </c>
    </row>
    <row r="13" spans="1:39" x14ac:dyDescent="0.2">
      <c r="C13" s="13" t="s">
        <v>27</v>
      </c>
      <c r="D13" s="13" t="s">
        <v>27</v>
      </c>
      <c r="E13" s="13" t="s">
        <v>27</v>
      </c>
      <c r="F13" s="13" t="s">
        <v>27</v>
      </c>
      <c r="G13" s="13" t="s">
        <v>27</v>
      </c>
      <c r="H13" s="13" t="s">
        <v>27</v>
      </c>
      <c r="I13" s="13" t="s">
        <v>27</v>
      </c>
      <c r="J13" s="13" t="s">
        <v>27</v>
      </c>
      <c r="L13" s="9" t="s">
        <v>10</v>
      </c>
      <c r="M13" s="1">
        <f>M12-M14</f>
        <v>14.574757507724364</v>
      </c>
      <c r="N13" s="1">
        <f>N12-N14</f>
        <v>73.574574932533494</v>
      </c>
      <c r="P13" s="1">
        <f>P12-P14</f>
        <v>73.574574932533494</v>
      </c>
      <c r="R13" s="1">
        <f>R12-R14</f>
        <v>29.149515015448728</v>
      </c>
      <c r="T13" s="1">
        <f>T12-T14</f>
        <v>14.574757507724364</v>
      </c>
      <c r="U13" s="1">
        <v>0.3572394310387933</v>
      </c>
      <c r="AF13" s="1" t="str">
        <f>[1]Foglio1!AC13</f>
        <v>testa 5</v>
      </c>
      <c r="AG13" s="1">
        <f>[1]Foglio1!AD13</f>
        <v>34.02001684915291</v>
      </c>
      <c r="AH13" s="1">
        <f>[1]Foglio1!AE13</f>
        <v>133.91355864005882</v>
      </c>
      <c r="AJ13" s="1">
        <f>[1]Foglio1!AG13</f>
        <v>133.91355864005882</v>
      </c>
      <c r="AL13" s="1">
        <f>[1]Foglio1!AI13</f>
        <v>88.952220301533629</v>
      </c>
      <c r="AM13" s="1">
        <f>[1]Foglio1!AJ13</f>
        <v>0.6427605689612067</v>
      </c>
    </row>
    <row r="14" spans="1:39" s="3" customFormat="1" x14ac:dyDescent="0.2">
      <c r="L14" s="10" t="s">
        <v>11</v>
      </c>
      <c r="M14" s="3">
        <f>M12*$U$14</f>
        <v>26.223531374730115</v>
      </c>
      <c r="N14" s="3">
        <f>N12*U14</f>
        <v>132.37854373242118</v>
      </c>
      <c r="P14" s="3">
        <f>P12*U14</f>
        <v>132.37854373242118</v>
      </c>
      <c r="R14" s="3">
        <f>R12*U14</f>
        <v>52.44706274946023</v>
      </c>
      <c r="T14" s="3">
        <f>T12*$U$14</f>
        <v>26.223531374730115</v>
      </c>
      <c r="U14" s="3">
        <v>0.6427605689612067</v>
      </c>
      <c r="AG14" s="3">
        <f>[1]Foglio1!AD14</f>
        <v>16</v>
      </c>
      <c r="AH14" s="3">
        <f>[1]Foglio1!AE14</f>
        <v>17</v>
      </c>
      <c r="AI14" s="3">
        <f>[1]Foglio1!AF14</f>
        <v>17</v>
      </c>
      <c r="AJ14" s="3">
        <f>[1]Foglio1!AG14</f>
        <v>18</v>
      </c>
      <c r="AK14" s="3">
        <f>[1]Foglio1!AH14</f>
        <v>18</v>
      </c>
      <c r="AL14" s="3">
        <f>[1]Foglio1!AI14</f>
        <v>19</v>
      </c>
    </row>
    <row r="15" spans="1:39" x14ac:dyDescent="0.2">
      <c r="A15" s="4"/>
      <c r="B15" s="4"/>
      <c r="L15" s="4"/>
      <c r="M15" s="1">
        <v>9</v>
      </c>
      <c r="N15" s="1">
        <v>13</v>
      </c>
      <c r="O15" s="1">
        <v>13</v>
      </c>
      <c r="P15" s="1">
        <v>17</v>
      </c>
      <c r="Q15" s="1">
        <v>17</v>
      </c>
      <c r="R15" s="1">
        <v>21</v>
      </c>
      <c r="S15" s="1">
        <v>21</v>
      </c>
      <c r="T15" s="1">
        <v>25</v>
      </c>
      <c r="Y15" s="1">
        <f>[1]Foglio1!V15</f>
        <v>16</v>
      </c>
      <c r="Z15" s="1">
        <f>[1]Foglio1!W15</f>
        <v>17</v>
      </c>
      <c r="AA15" s="1">
        <f>[1]Foglio1!X15</f>
        <v>17</v>
      </c>
      <c r="AB15" s="1">
        <f>[1]Foglio1!Y15</f>
        <v>18</v>
      </c>
      <c r="AC15" s="1">
        <f>[1]Foglio1!Z15</f>
        <v>18</v>
      </c>
      <c r="AD15" s="1">
        <f>[1]Foglio1!AA15</f>
        <v>19</v>
      </c>
      <c r="AF15" s="1" t="str">
        <f>[1]Foglio1!AC15</f>
        <v>M-Rd</v>
      </c>
      <c r="AG15" s="1">
        <f>[1]Foglio1!AD15</f>
        <v>-40.738880607201459</v>
      </c>
      <c r="AH15" s="1">
        <f>[1]Foglio1!AE15</f>
        <v>-40.738880607201459</v>
      </c>
      <c r="AI15" s="1">
        <f>[1]Foglio1!AF15</f>
        <v>-193.19378804464949</v>
      </c>
      <c r="AJ15" s="1">
        <f>[1]Foglio1!AG15</f>
        <v>-162.25565428599973</v>
      </c>
      <c r="AK15" s="1">
        <f>[1]Foglio1!AH15</f>
        <v>-162.25565428599973</v>
      </c>
      <c r="AL15" s="1">
        <f>[1]Foglio1!AI15</f>
        <v>-131.02818645408294</v>
      </c>
    </row>
    <row r="16" spans="1:39" x14ac:dyDescent="0.2">
      <c r="C16" s="1">
        <v>9</v>
      </c>
      <c r="D16" s="1">
        <v>13</v>
      </c>
      <c r="E16" s="1">
        <v>13</v>
      </c>
      <c r="F16" s="1">
        <v>17</v>
      </c>
      <c r="G16" s="1">
        <v>17</v>
      </c>
      <c r="H16" s="1">
        <v>21</v>
      </c>
      <c r="I16" s="1">
        <v>21</v>
      </c>
      <c r="J16" s="1">
        <v>25</v>
      </c>
      <c r="L16" s="1" t="s">
        <v>8</v>
      </c>
      <c r="M16" s="1">
        <f>'telaio 5'!C94</f>
        <v>-31.383299140349596</v>
      </c>
      <c r="N16" s="1">
        <f>M16</f>
        <v>-31.383299140349596</v>
      </c>
      <c r="O16" s="1">
        <f>'telaio 5'!T94</f>
        <v>-97.290797948059463</v>
      </c>
      <c r="P16" s="1">
        <f>O16</f>
        <v>-97.290797948059463</v>
      </c>
      <c r="Q16" s="1">
        <f>'telaio 5'!AM94</f>
        <v>-31.383299140349596</v>
      </c>
      <c r="R16" s="1">
        <f>'telaio 5'!BE94</f>
        <v>-31.383299140349596</v>
      </c>
      <c r="S16" s="1">
        <f>'telaio 5'!BE94</f>
        <v>-31.383299140349596</v>
      </c>
      <c r="T16" s="1">
        <f>'telaio 5'!BY94</f>
        <v>-31.383299140349596</v>
      </c>
      <c r="X16" s="1" t="str">
        <f>[1]Foglio1!U16</f>
        <v>As,sup</v>
      </c>
      <c r="Y16" s="1">
        <f>[1]Foglio1!V16</f>
        <v>4.8388073310553921</v>
      </c>
      <c r="Z16" s="1">
        <f>[1]Foglio1!W16</f>
        <v>5.6780642555836351</v>
      </c>
      <c r="AA16" s="1">
        <f>[1]Foglio1!X16</f>
        <v>8.238207805483551</v>
      </c>
      <c r="AB16" s="1">
        <f>[1]Foglio1!Y16</f>
        <v>7.6787630973677476</v>
      </c>
      <c r="AC16" s="1">
        <f>[1]Foglio1!Z16</f>
        <v>6.6143793683245509</v>
      </c>
      <c r="AD16" s="1">
        <f>[1]Foglio1!AA16</f>
        <v>4.6765175807949895</v>
      </c>
      <c r="AF16" s="1" t="str">
        <f>[1]Foglio1!AC16</f>
        <v>M+Rd</v>
      </c>
      <c r="AG16" s="1">
        <f>[1]Foglio1!AD16</f>
        <v>31.454085603115509</v>
      </c>
      <c r="AH16" s="1">
        <f>[1]Foglio1!AE16</f>
        <v>31.454085603115509</v>
      </c>
      <c r="AI16" s="1">
        <f>[1]Foglio1!AF16</f>
        <v>97.266065954249569</v>
      </c>
      <c r="AJ16" s="1">
        <f>[1]Foglio1!AG16</f>
        <v>97.272144344749208</v>
      </c>
      <c r="AK16" s="1">
        <f>[1]Foglio1!AH16</f>
        <v>97.272144344749208</v>
      </c>
      <c r="AL16" s="1">
        <f>[1]Foglio1!AI16</f>
        <v>65.860015389162328</v>
      </c>
    </row>
    <row r="17" spans="1:39" x14ac:dyDescent="0.2">
      <c r="B17" s="2" t="s">
        <v>0</v>
      </c>
      <c r="C17" s="1">
        <f>[2]Foglio1!W250</f>
        <v>3.9403988919492794</v>
      </c>
      <c r="D17" s="1">
        <f>[2]Foglio1!W251</f>
        <v>3.1486963366808323</v>
      </c>
      <c r="E17" s="1">
        <f>[2]Foglio1!W274</f>
        <v>4.5828655701994583</v>
      </c>
      <c r="F17" s="1">
        <f>[2]Foglio1!W275</f>
        <v>4.5914805248277011</v>
      </c>
      <c r="G17" s="1">
        <f>[2]Foglio1!W298</f>
        <v>3.2901873463888958</v>
      </c>
      <c r="H17" s="1">
        <f>[2]Foglio1!W299</f>
        <v>3.814870816808801</v>
      </c>
      <c r="I17" s="1">
        <f>[2]Foglio1!W322</f>
        <v>3.8722397327048479</v>
      </c>
      <c r="J17" s="1">
        <f>[2]Foglio1!W323</f>
        <v>3.958088423204702</v>
      </c>
      <c r="L17" s="1" t="s">
        <v>9</v>
      </c>
      <c r="M17" s="1">
        <f>'telaio 5'!B94</f>
        <v>31.383299140349596</v>
      </c>
      <c r="N17" s="1">
        <f>M17</f>
        <v>31.383299140349596</v>
      </c>
      <c r="O17" s="1">
        <f>'telaio 5'!S94</f>
        <v>97.290797948059463</v>
      </c>
      <c r="P17" s="1">
        <f>O17</f>
        <v>97.290797948059463</v>
      </c>
      <c r="Q17" s="1">
        <f>'telaio 5'!AL94</f>
        <v>31.383299140349596</v>
      </c>
      <c r="R17" s="1">
        <f>'telaio 5'!BD94</f>
        <v>31.383299140349596</v>
      </c>
      <c r="S17" s="1">
        <f>'telaio 5'!BD94</f>
        <v>31.383299140349596</v>
      </c>
      <c r="T17" s="1">
        <f>'telaio 5'!BX94</f>
        <v>31.383299140349596</v>
      </c>
      <c r="W17" s="1">
        <f>[1]Foglio1!T17</f>
        <v>4</v>
      </c>
      <c r="X17" s="1" t="str">
        <f>[1]Foglio1!U17</f>
        <v>As,inf</v>
      </c>
      <c r="Y17" s="1">
        <f>[1]Foglio1!V17</f>
        <v>-3.2495354200780611E-2</v>
      </c>
      <c r="Z17" s="1">
        <f>[1]Foglio1!W17</f>
        <v>0.50254927386710335</v>
      </c>
      <c r="AA17" s="1">
        <f>[1]Foglio1!X17</f>
        <v>4.0790730126278287</v>
      </c>
      <c r="AB17" s="1">
        <f>[1]Foglio1!Y17</f>
        <v>4.0750621655937271</v>
      </c>
      <c r="AC17" s="1">
        <f>[1]Foglio1!Z17</f>
        <v>3.7684156697861009</v>
      </c>
      <c r="AD17" s="1">
        <f>[1]Foglio1!AA17</f>
        <v>2.7174206146382227</v>
      </c>
    </row>
    <row r="18" spans="1:39" x14ac:dyDescent="0.2">
      <c r="A18" s="1">
        <v>4</v>
      </c>
      <c r="B18" s="2" t="s">
        <v>1</v>
      </c>
      <c r="C18" s="1">
        <f>[2]Foglio1!X250</f>
        <v>1.1602942707593868</v>
      </c>
      <c r="D18" s="1">
        <f>[2]Foglio1!X251</f>
        <v>0.70176414168662227</v>
      </c>
      <c r="E18" s="1">
        <f>[2]Foglio1!X274</f>
        <v>3.6520245396906525</v>
      </c>
      <c r="F18" s="1">
        <f>[2]Foglio1!X275</f>
        <v>3.6916817263578059</v>
      </c>
      <c r="G18" s="1">
        <f>[2]Foglio1!X298</f>
        <v>-9.7269153470703959E-2</v>
      </c>
      <c r="H18" s="1">
        <f>[2]Foglio1!X299</f>
        <v>0.29931961521108763</v>
      </c>
      <c r="I18" s="1">
        <f>[2]Foglio1!X322</f>
        <v>1.5393670354910665</v>
      </c>
      <c r="J18" s="1">
        <f>[2]Foglio1!X323</f>
        <v>1.7201824876243483</v>
      </c>
      <c r="Y18" s="1" t="str">
        <f>[1]Foglio1!V18</f>
        <v>2φ20</v>
      </c>
      <c r="Z18" s="1" t="str">
        <f>[1]Foglio1!W18</f>
        <v>2φ20</v>
      </c>
      <c r="AA18" s="1" t="str">
        <f>[1]Foglio1!X18</f>
        <v>2φ14+2φ20</v>
      </c>
      <c r="AB18" s="1" t="str">
        <f>[1]Foglio1!Y18</f>
        <v>1φ14+2φ20</v>
      </c>
      <c r="AC18" s="1" t="str">
        <f>[1]Foglio1!Z18</f>
        <v>1φ14+2φ20</v>
      </c>
      <c r="AD18" s="1" t="str">
        <f>[1]Foglio1!AA18</f>
        <v>2φ20</v>
      </c>
      <c r="AF18" s="1" t="str">
        <f>[1]Foglio1!AC18</f>
        <v>S pilastri</v>
      </c>
      <c r="AG18" s="1">
        <f>[1]Foglio1!AD18</f>
        <v>52.960544789361897</v>
      </c>
      <c r="AH18" s="1">
        <f>[1]Foglio1!AE18</f>
        <v>377.59781019856882</v>
      </c>
      <c r="AJ18" s="1">
        <f>[1]Foglio1!AG18</f>
        <v>337.38613821997359</v>
      </c>
      <c r="AL18" s="1">
        <f>[1]Foglio1!AI18</f>
        <v>170.33664239030784</v>
      </c>
    </row>
    <row r="19" spans="1:39" x14ac:dyDescent="0.2">
      <c r="C19" s="13" t="s">
        <v>27</v>
      </c>
      <c r="D19" s="13" t="s">
        <v>27</v>
      </c>
      <c r="E19" s="13" t="s">
        <v>27</v>
      </c>
      <c r="F19" s="13" t="s">
        <v>27</v>
      </c>
      <c r="G19" s="13" t="s">
        <v>27</v>
      </c>
      <c r="H19" s="13" t="s">
        <v>27</v>
      </c>
      <c r="I19" s="13" t="s">
        <v>27</v>
      </c>
      <c r="J19" s="13" t="s">
        <v>27</v>
      </c>
      <c r="L19" s="8" t="s">
        <v>20</v>
      </c>
      <c r="M19" s="1">
        <f>1.3*MAX(-M16,M17)</f>
        <v>40.798288882454479</v>
      </c>
      <c r="N19" s="1">
        <f>1.3*(O17-O16)</f>
        <v>252.95607466495463</v>
      </c>
      <c r="P19" s="1">
        <f>1.3*(P17-P16)</f>
        <v>252.95607466495463</v>
      </c>
      <c r="R19" s="1">
        <f>1.3*MAX(R17-S16,S17-R16)</f>
        <v>81.596577764908957</v>
      </c>
      <c r="T19" s="1">
        <f>1.3*MAX(-T16,T17)</f>
        <v>40.798288882454479</v>
      </c>
      <c r="Y19" s="1" t="str">
        <f>[1]Foglio1!V19</f>
        <v>3φ14</v>
      </c>
      <c r="Z19" s="1" t="str">
        <f>[1]Foglio1!W19</f>
        <v>3φ14</v>
      </c>
      <c r="AA19" s="1" t="str">
        <f>[1]Foglio1!X19</f>
        <v>3φ14</v>
      </c>
      <c r="AB19" s="1" t="str">
        <f>[1]Foglio1!Y19</f>
        <v>3φ14</v>
      </c>
      <c r="AC19" s="1" t="str">
        <f>[1]Foglio1!Z19</f>
        <v>3φ14</v>
      </c>
      <c r="AD19" s="1" t="str">
        <f>[1]Foglio1!AA19</f>
        <v>2φ14</v>
      </c>
      <c r="AF19" s="1" t="str">
        <f>[1]Foglio1!AC19</f>
        <v>piede 5</v>
      </c>
      <c r="AG19" s="1">
        <f>[1]Foglio1!AD19</f>
        <v>18.919594888056174</v>
      </c>
      <c r="AH19" s="1">
        <f>[1]Foglio1!AE19</f>
        <v>159.59140720156233</v>
      </c>
      <c r="AJ19" s="1">
        <f>[1]Foglio1!AG19</f>
        <v>142.59597676297776</v>
      </c>
      <c r="AL19" s="1">
        <f>[1]Foglio1!AI19</f>
        <v>71.99264329092118</v>
      </c>
      <c r="AM19" s="1">
        <f>[1]Foglio1!AJ19</f>
        <v>0.42264918622710601</v>
      </c>
    </row>
    <row r="20" spans="1:39" x14ac:dyDescent="0.2">
      <c r="C20" s="13" t="s">
        <v>27</v>
      </c>
      <c r="D20" s="13" t="s">
        <v>27</v>
      </c>
      <c r="E20" s="13" t="s">
        <v>27</v>
      </c>
      <c r="F20" s="13" t="s">
        <v>27</v>
      </c>
      <c r="G20" s="13" t="s">
        <v>27</v>
      </c>
      <c r="H20" s="13" t="s">
        <v>27</v>
      </c>
      <c r="I20" s="13" t="s">
        <v>27</v>
      </c>
      <c r="J20" s="13" t="s">
        <v>27</v>
      </c>
      <c r="L20" s="9" t="s">
        <v>12</v>
      </c>
      <c r="M20" s="1">
        <f>M19-M21</f>
        <v>14.574757507724364</v>
      </c>
      <c r="N20" s="1">
        <f>N19-N21</f>
        <v>106.91167910834614</v>
      </c>
      <c r="P20" s="1">
        <f>P19-P21</f>
        <v>106.91167910834614</v>
      </c>
      <c r="R20" s="1">
        <f>R19-R21</f>
        <v>34.486727191255547</v>
      </c>
      <c r="T20" s="1">
        <f>T19-T21</f>
        <v>14.574757507724364</v>
      </c>
      <c r="U20" s="1">
        <v>0.42264918622710601</v>
      </c>
      <c r="AF20" s="1" t="str">
        <f>[1]Foglio1!AC20</f>
        <v>testa 4</v>
      </c>
      <c r="AG20" s="1">
        <f>[1]Foglio1!AD20</f>
        <v>34.040949901305723</v>
      </c>
      <c r="AH20" s="1">
        <f>[1]Foglio1!AE20</f>
        <v>218.00640299700649</v>
      </c>
      <c r="AJ20" s="1">
        <f>[1]Foglio1!AG20</f>
        <v>194.79016145699583</v>
      </c>
      <c r="AL20" s="1">
        <f>[1]Foglio1!AI20</f>
        <v>98.343999099386664</v>
      </c>
      <c r="AM20" s="1">
        <f>[1]Foglio1!AJ20</f>
        <v>0.57735081377289399</v>
      </c>
    </row>
    <row r="21" spans="1:39" s="3" customFormat="1" x14ac:dyDescent="0.2">
      <c r="L21" s="10" t="s">
        <v>13</v>
      </c>
      <c r="M21" s="3">
        <f>M19*$U$14</f>
        <v>26.223531374730115</v>
      </c>
      <c r="N21" s="3">
        <f>N19*U21</f>
        <v>146.04439555660849</v>
      </c>
      <c r="P21" s="3">
        <f>P19*U21</f>
        <v>146.04439555660849</v>
      </c>
      <c r="R21" s="3">
        <f>R19*U21</f>
        <v>47.109850573653411</v>
      </c>
      <c r="T21" s="3">
        <f>T19*$U$14</f>
        <v>26.223531374730115</v>
      </c>
      <c r="U21" s="3">
        <v>0.57735081377289399</v>
      </c>
      <c r="AG21" s="3">
        <f>[1]Foglio1!AD21</f>
        <v>16</v>
      </c>
      <c r="AH21" s="3">
        <f>[1]Foglio1!AE21</f>
        <v>17</v>
      </c>
      <c r="AI21" s="3">
        <f>[1]Foglio1!AF21</f>
        <v>17</v>
      </c>
      <c r="AJ21" s="3">
        <f>[1]Foglio1!AG21</f>
        <v>18</v>
      </c>
      <c r="AK21" s="3">
        <f>[1]Foglio1!AH21</f>
        <v>18</v>
      </c>
      <c r="AL21" s="3">
        <f>[1]Foglio1!AI21</f>
        <v>19</v>
      </c>
    </row>
    <row r="22" spans="1:39" x14ac:dyDescent="0.2">
      <c r="A22" s="4"/>
      <c r="B22" s="4"/>
      <c r="L22" s="4"/>
      <c r="M22" s="1">
        <v>9</v>
      </c>
      <c r="N22" s="1">
        <v>13</v>
      </c>
      <c r="O22" s="1">
        <v>13</v>
      </c>
      <c r="P22" s="1">
        <v>17</v>
      </c>
      <c r="Q22" s="1">
        <v>17</v>
      </c>
      <c r="R22" s="1">
        <v>21</v>
      </c>
      <c r="S22" s="1">
        <v>21</v>
      </c>
      <c r="T22" s="1">
        <v>25</v>
      </c>
      <c r="Y22" s="1">
        <f>[1]Foglio1!V22</f>
        <v>16</v>
      </c>
      <c r="Z22" s="1">
        <f>[1]Foglio1!W22</f>
        <v>17</v>
      </c>
      <c r="AA22" s="1">
        <f>[1]Foglio1!X22</f>
        <v>17</v>
      </c>
      <c r="AB22" s="1">
        <f>[1]Foglio1!Y22</f>
        <v>18</v>
      </c>
      <c r="AC22" s="1">
        <f>[1]Foglio1!Z22</f>
        <v>18</v>
      </c>
      <c r="AD22" s="1">
        <f>[1]Foglio1!AA22</f>
        <v>19</v>
      </c>
      <c r="AF22" s="1" t="str">
        <f>[1]Foglio1!AC22</f>
        <v>M-Rd</v>
      </c>
      <c r="AG22" s="1">
        <f>[1]Foglio1!AD22</f>
        <v>-40.756644874241211</v>
      </c>
      <c r="AH22" s="1">
        <f>[1]Foglio1!AE22</f>
        <v>-40.756644874241211</v>
      </c>
      <c r="AI22" s="1">
        <f>[1]Foglio1!AF22</f>
        <v>-225.62073048772086</v>
      </c>
      <c r="AJ22" s="1">
        <f>[1]Foglio1!AG22</f>
        <v>-193.49009763102754</v>
      </c>
      <c r="AK22" s="1">
        <f>[1]Foglio1!AH22</f>
        <v>-193.49009763102754</v>
      </c>
      <c r="AL22" s="1">
        <f>[1]Foglio1!AI22</f>
        <v>-131.07605785082905</v>
      </c>
    </row>
    <row r="23" spans="1:39" x14ac:dyDescent="0.2">
      <c r="C23" s="1">
        <v>9</v>
      </c>
      <c r="D23" s="1">
        <v>13</v>
      </c>
      <c r="E23" s="1">
        <v>13</v>
      </c>
      <c r="F23" s="1">
        <v>17</v>
      </c>
      <c r="G23" s="1">
        <v>17</v>
      </c>
      <c r="H23" s="1">
        <v>21</v>
      </c>
      <c r="I23" s="1">
        <v>21</v>
      </c>
      <c r="J23" s="1">
        <v>25</v>
      </c>
      <c r="L23" s="1" t="s">
        <v>8</v>
      </c>
      <c r="M23" s="1">
        <f t="shared" ref="M23:T24" si="0">M37</f>
        <v>-31.383299140349596</v>
      </c>
      <c r="N23" s="1">
        <f t="shared" si="0"/>
        <v>-31.383299140349596</v>
      </c>
      <c r="O23" s="1">
        <f t="shared" si="0"/>
        <v>-161.04480074595645</v>
      </c>
      <c r="P23" s="1">
        <f t="shared" si="0"/>
        <v>-161.04480074595645</v>
      </c>
      <c r="Q23" s="1">
        <f t="shared" si="0"/>
        <v>-31.383299140349596</v>
      </c>
      <c r="R23" s="1">
        <f t="shared" si="0"/>
        <v>-31.383299140349596</v>
      </c>
      <c r="S23" s="1">
        <f t="shared" si="0"/>
        <v>-31.383299140349596</v>
      </c>
      <c r="T23" s="1">
        <f t="shared" si="0"/>
        <v>-31.383299140349596</v>
      </c>
      <c r="X23" s="1" t="str">
        <f>[1]Foglio1!U23</f>
        <v>As,sup</v>
      </c>
      <c r="Y23" s="1">
        <f>[1]Foglio1!V23</f>
        <v>5.3473590721652728</v>
      </c>
      <c r="Z23" s="1">
        <f>[1]Foglio1!W23</f>
        <v>6.2703981347392181</v>
      </c>
      <c r="AA23" s="1">
        <f>[1]Foglio1!X23</f>
        <v>9.5866786637135473</v>
      </c>
      <c r="AB23" s="1">
        <f>[1]Foglio1!Y23</f>
        <v>9.0446109123434688</v>
      </c>
      <c r="AC23" s="1">
        <f>[1]Foglio1!Z23</f>
        <v>7.925474811272152</v>
      </c>
      <c r="AD23" s="1">
        <f>[1]Foglio1!AA23</f>
        <v>5.510284704221581</v>
      </c>
      <c r="AF23" s="1" t="str">
        <f>[1]Foglio1!AC23</f>
        <v>M+Rd</v>
      </c>
      <c r="AG23" s="1">
        <f>[1]Foglio1!AD23</f>
        <v>40.756644874241211</v>
      </c>
      <c r="AH23" s="1">
        <f>[1]Foglio1!AE23</f>
        <v>40.756644874241211</v>
      </c>
      <c r="AI23" s="1">
        <f>[1]Foglio1!AF23</f>
        <v>131.076403379091</v>
      </c>
      <c r="AJ23" s="1">
        <f>[1]Foglio1!AG23</f>
        <v>131.08215005342134</v>
      </c>
      <c r="AK23" s="1">
        <f>[1]Foglio1!AH23</f>
        <v>131.08215005342134</v>
      </c>
      <c r="AL23" s="1">
        <f>[1]Foglio1!AI23</f>
        <v>97.279898451828416</v>
      </c>
    </row>
    <row r="24" spans="1:39" x14ac:dyDescent="0.2">
      <c r="B24" s="2" t="s">
        <v>0</v>
      </c>
      <c r="C24" s="1">
        <f>[2]Foglio1!W254</f>
        <v>4.2564780898114227</v>
      </c>
      <c r="D24" s="1">
        <f>[2]Foglio1!W255</f>
        <v>3.4368060879688782</v>
      </c>
      <c r="E24" s="1">
        <f>[2]Foglio1!W278</f>
        <v>5.4042046454837154</v>
      </c>
      <c r="F24" s="1">
        <f>[2]Foglio1!W279</f>
        <v>5.4277271731590657</v>
      </c>
      <c r="G24" s="1">
        <f>[2]Foglio1!W302</f>
        <v>3.5269645657242559</v>
      </c>
      <c r="H24" s="1">
        <f>[2]Foglio1!W303</f>
        <v>4.0892482481629768</v>
      </c>
      <c r="I24" s="1">
        <f>[2]Foglio1!W326</f>
        <v>4.3011645259707274</v>
      </c>
      <c r="J24" s="1">
        <f>[2]Foglio1!W327</f>
        <v>4.3836215464122432</v>
      </c>
      <c r="L24" s="1" t="s">
        <v>9</v>
      </c>
      <c r="M24" s="1">
        <f t="shared" si="0"/>
        <v>31.383299140349596</v>
      </c>
      <c r="N24" s="1">
        <f t="shared" si="0"/>
        <v>31.383299140349596</v>
      </c>
      <c r="O24" s="1">
        <f t="shared" si="0"/>
        <v>97.272411645108861</v>
      </c>
      <c r="P24" s="1">
        <f t="shared" si="0"/>
        <v>97.272411645108861</v>
      </c>
      <c r="Q24" s="1">
        <f t="shared" si="0"/>
        <v>31.383299140349596</v>
      </c>
      <c r="R24" s="1">
        <f t="shared" si="0"/>
        <v>31.383299140349596</v>
      </c>
      <c r="S24" s="1">
        <f t="shared" si="0"/>
        <v>31.383299140349596</v>
      </c>
      <c r="T24" s="1">
        <f t="shared" si="0"/>
        <v>31.383299140349596</v>
      </c>
      <c r="W24" s="1">
        <f>[1]Foglio1!T24</f>
        <v>3</v>
      </c>
      <c r="X24" s="1" t="str">
        <f>[1]Foglio1!U24</f>
        <v>As,inf</v>
      </c>
      <c r="Y24" s="1">
        <f>[1]Foglio1!V24</f>
        <v>0.62810101182194189</v>
      </c>
      <c r="Z24" s="1">
        <f>[1]Foglio1!W24</f>
        <v>-4.0578571586323775E-2</v>
      </c>
      <c r="AA24" s="1">
        <f>[1]Foglio1!X24</f>
        <v>5.5601381130866168</v>
      </c>
      <c r="AB24" s="1">
        <f>[1]Foglio1!Y24</f>
        <v>5.416163409311249</v>
      </c>
      <c r="AC24" s="1">
        <f>[1]Foglio1!Z24</f>
        <v>5.0284719433390528</v>
      </c>
      <c r="AD24" s="1">
        <f>[1]Foglio1!AA24</f>
        <v>4.0145937027166267</v>
      </c>
    </row>
    <row r="25" spans="1:39" x14ac:dyDescent="0.2">
      <c r="A25" s="1">
        <v>3</v>
      </c>
      <c r="B25" s="2" t="s">
        <v>1</v>
      </c>
      <c r="C25" s="1">
        <f>[2]Foglio1!X254</f>
        <v>1.672445125933498</v>
      </c>
      <c r="D25" s="1">
        <f>[2]Foglio1!X255</f>
        <v>1.0259849252097311</v>
      </c>
      <c r="E25" s="1">
        <f>[2]Foglio1!X278</f>
        <v>4.4652607912574691</v>
      </c>
      <c r="F25" s="1">
        <f>[2]Foglio1!X279</f>
        <v>4.5003341527427905</v>
      </c>
      <c r="G25" s="1">
        <f>[2]Foglio1!X302</f>
        <v>0.19170981186485098</v>
      </c>
      <c r="H25" s="1">
        <f>[2]Foglio1!X303</f>
        <v>0.7038283278593358</v>
      </c>
      <c r="I25" s="1">
        <f>[2]Foglio1!X326</f>
        <v>2.1123889030865777</v>
      </c>
      <c r="J25" s="1">
        <f>[2]Foglio1!X327</f>
        <v>2.330512725861563</v>
      </c>
      <c r="Y25" s="1" t="str">
        <f>[1]Foglio1!V25</f>
        <v>2φ20</v>
      </c>
      <c r="Z25" s="1" t="str">
        <f>[1]Foglio1!W25</f>
        <v>2φ20</v>
      </c>
      <c r="AA25" s="1" t="str">
        <f>[1]Foglio1!X25</f>
        <v>1φ14+3φ20</v>
      </c>
      <c r="AB25" s="1" t="str">
        <f>[1]Foglio1!Y25</f>
        <v>2φ14+2φ20</v>
      </c>
      <c r="AC25" s="1" t="str">
        <f>[1]Foglio1!Z25</f>
        <v>2φ14+2φ20</v>
      </c>
      <c r="AD25" s="1" t="str">
        <f>[1]Foglio1!AA25</f>
        <v>2φ20</v>
      </c>
      <c r="AF25" s="1" t="str">
        <f>[1]Foglio1!AC25</f>
        <v>S pilastri</v>
      </c>
      <c r="AG25" s="1">
        <f>[1]Foglio1!AD25</f>
        <v>52.983638336513579</v>
      </c>
      <c r="AH25" s="1">
        <f>[1]Foglio1!AE25</f>
        <v>463.70627402685545</v>
      </c>
      <c r="AJ25" s="1">
        <f>[1]Foglio1!AG25</f>
        <v>421.94392198978358</v>
      </c>
      <c r="AL25" s="1">
        <f>[1]Foglio1!AI25</f>
        <v>170.39887520607778</v>
      </c>
    </row>
    <row r="26" spans="1:39" x14ac:dyDescent="0.2">
      <c r="C26" s="13" t="s">
        <v>27</v>
      </c>
      <c r="D26" s="13" t="s">
        <v>27</v>
      </c>
      <c r="E26" s="13" t="s">
        <v>32</v>
      </c>
      <c r="F26" s="13" t="s">
        <v>32</v>
      </c>
      <c r="G26" s="13" t="s">
        <v>27</v>
      </c>
      <c r="H26" s="13" t="s">
        <v>27</v>
      </c>
      <c r="I26" s="13" t="s">
        <v>27</v>
      </c>
      <c r="J26" s="13" t="s">
        <v>27</v>
      </c>
      <c r="L26" s="8" t="s">
        <v>20</v>
      </c>
      <c r="M26" s="1">
        <f>1.3*MAX(-M23,M24)</f>
        <v>40.798288882454479</v>
      </c>
      <c r="N26" s="1">
        <f>1.3*(O24-O23)</f>
        <v>335.81237610838491</v>
      </c>
      <c r="P26" s="1">
        <f>1.3*(P24-P23)</f>
        <v>335.81237610838491</v>
      </c>
      <c r="R26" s="1">
        <f>1.3*MAX(R24-S23,S24-R23)</f>
        <v>81.596577764908957</v>
      </c>
      <c r="T26" s="1">
        <f>1.3*MAX(-T23,T24)</f>
        <v>40.798288882454479</v>
      </c>
      <c r="Y26" s="1" t="str">
        <f>[1]Foglio1!V26</f>
        <v>2φ20</v>
      </c>
      <c r="Z26" s="1" t="str">
        <f>[1]Foglio1!W26</f>
        <v>2φ20</v>
      </c>
      <c r="AA26" s="1" t="str">
        <f>[1]Foglio1!X26</f>
        <v>2φ20</v>
      </c>
      <c r="AB26" s="1" t="str">
        <f>[1]Foglio1!Y26</f>
        <v>2φ20</v>
      </c>
      <c r="AC26" s="1" t="str">
        <f>[1]Foglio1!Z26</f>
        <v>2φ20</v>
      </c>
      <c r="AD26" s="1" t="str">
        <f>[1]Foglio1!AA26</f>
        <v>3φ14</v>
      </c>
      <c r="AF26" s="1" t="str">
        <f>[1]Foglio1!AC26</f>
        <v>piede 4</v>
      </c>
      <c r="AG26" s="1">
        <f>[1]Foglio1!AD26</f>
        <v>18.927844813701306</v>
      </c>
      <c r="AH26" s="1">
        <f>[1]Foglio1!AE26</f>
        <v>210.44255811039272</v>
      </c>
      <c r="AJ26" s="1">
        <f>[1]Foglio1!AG26</f>
        <v>191.48966338445425</v>
      </c>
      <c r="AL26" s="1">
        <f>[1]Foglio1!AI26</f>
        <v>77.331658435623851</v>
      </c>
      <c r="AM26" s="1">
        <f>[1]Foglio1!AJ26</f>
        <v>0.45382728226404156</v>
      </c>
    </row>
    <row r="27" spans="1:39" x14ac:dyDescent="0.2">
      <c r="C27" s="13" t="s">
        <v>27</v>
      </c>
      <c r="D27" s="13" t="s">
        <v>27</v>
      </c>
      <c r="E27" s="13" t="s">
        <v>27</v>
      </c>
      <c r="F27" s="13" t="s">
        <v>27</v>
      </c>
      <c r="G27" s="13" t="s">
        <v>27</v>
      </c>
      <c r="H27" s="13" t="s">
        <v>27</v>
      </c>
      <c r="I27" s="13" t="s">
        <v>27</v>
      </c>
      <c r="J27" s="13" t="s">
        <v>27</v>
      </c>
      <c r="L27" s="9" t="s">
        <v>14</v>
      </c>
      <c r="M27" s="1">
        <f>M26-M28</f>
        <v>14.574757507724364</v>
      </c>
      <c r="N27" s="1">
        <f>N26-N28</f>
        <v>152.40081799989849</v>
      </c>
      <c r="P27" s="1">
        <f>P26-P28</f>
        <v>152.40081799989849</v>
      </c>
      <c r="R27" s="1">
        <f>R26-R28</f>
        <v>37.030753129095153</v>
      </c>
      <c r="T27" s="1">
        <f>T26-T28</f>
        <v>14.574757507724364</v>
      </c>
      <c r="U27" s="1">
        <v>0.45382728226404156</v>
      </c>
      <c r="AF27" s="1" t="str">
        <f>[1]Foglio1!AC27</f>
        <v>testa 3</v>
      </c>
      <c r="AG27" s="1">
        <f>[1]Foglio1!AD27</f>
        <v>34.055793522812273</v>
      </c>
      <c r="AH27" s="1">
        <f>[1]Foglio1!AE27</f>
        <v>253.26371591646273</v>
      </c>
      <c r="AJ27" s="1">
        <f>[1]Foglio1!AG27</f>
        <v>230.45425860532933</v>
      </c>
      <c r="AL27" s="1">
        <f>[1]Foglio1!AI27</f>
        <v>93.067216770453925</v>
      </c>
      <c r="AM27" s="1">
        <f>[1]Foglio1!AJ27</f>
        <v>0.54617271773595844</v>
      </c>
    </row>
    <row r="28" spans="1:39" s="3" customFormat="1" x14ac:dyDescent="0.2">
      <c r="C28" s="13"/>
      <c r="L28" s="10" t="s">
        <v>15</v>
      </c>
      <c r="M28" s="3">
        <f>M26*$U$14</f>
        <v>26.223531374730115</v>
      </c>
      <c r="N28" s="3">
        <f>N26*U28</f>
        <v>183.41155810848642</v>
      </c>
      <c r="P28" s="3">
        <f>P26*U28</f>
        <v>183.41155810848642</v>
      </c>
      <c r="R28" s="3">
        <f>R26*U28</f>
        <v>44.565824635813804</v>
      </c>
      <c r="T28" s="3">
        <f>T26*$U$14</f>
        <v>26.223531374730115</v>
      </c>
      <c r="U28" s="3">
        <v>0.54617271773595844</v>
      </c>
      <c r="AG28" s="3">
        <f>[1]Foglio1!AD28</f>
        <v>16</v>
      </c>
      <c r="AH28" s="3">
        <f>[1]Foglio1!AE28</f>
        <v>17</v>
      </c>
      <c r="AI28" s="3">
        <f>[1]Foglio1!AF28</f>
        <v>17</v>
      </c>
      <c r="AJ28" s="3">
        <f>[1]Foglio1!AG28</f>
        <v>18</v>
      </c>
      <c r="AK28" s="3">
        <f>[1]Foglio1!AH28</f>
        <v>18</v>
      </c>
      <c r="AL28" s="3">
        <f>[1]Foglio1!AI28</f>
        <v>19</v>
      </c>
    </row>
    <row r="29" spans="1:39" x14ac:dyDescent="0.2">
      <c r="A29" s="4"/>
      <c r="B29" s="4"/>
      <c r="L29" s="4"/>
      <c r="M29" s="1">
        <v>9</v>
      </c>
      <c r="N29" s="1">
        <v>13</v>
      </c>
      <c r="O29" s="1">
        <v>13</v>
      </c>
      <c r="P29" s="1">
        <v>17</v>
      </c>
      <c r="Q29" s="1">
        <v>17</v>
      </c>
      <c r="R29" s="1">
        <v>21</v>
      </c>
      <c r="S29" s="1">
        <v>21</v>
      </c>
      <c r="T29" s="1">
        <v>25</v>
      </c>
      <c r="Y29" s="1">
        <f>[1]Foglio1!V29</f>
        <v>16</v>
      </c>
      <c r="Z29" s="1">
        <f>[1]Foglio1!W29</f>
        <v>17</v>
      </c>
      <c r="AA29" s="1">
        <f>[1]Foglio1!X29</f>
        <v>17</v>
      </c>
      <c r="AB29" s="1">
        <f>[1]Foglio1!Y29</f>
        <v>18</v>
      </c>
      <c r="AC29" s="1">
        <f>[1]Foglio1!Z29</f>
        <v>18</v>
      </c>
      <c r="AD29" s="1">
        <f>[1]Foglio1!AA29</f>
        <v>19</v>
      </c>
      <c r="AF29" s="1" t="str">
        <f>[1]Foglio1!AC29</f>
        <v>M-Rd</v>
      </c>
      <c r="AG29" s="1">
        <f>[1]Foglio1!AD29</f>
        <v>-40.756644874241211</v>
      </c>
      <c r="AH29" s="1">
        <f>[1]Foglio1!AE29</f>
        <v>-49.345460416804308</v>
      </c>
      <c r="AI29" s="1">
        <f>[1]Foglio1!AF29</f>
        <v>-225.92363406017503</v>
      </c>
      <c r="AJ29" s="1">
        <f>[1]Foglio1!AG29</f>
        <v>-225.92363406017503</v>
      </c>
      <c r="AK29" s="1">
        <f>[1]Foglio1!AH29</f>
        <v>-225.92363406017503</v>
      </c>
      <c r="AL29" s="1">
        <f>[1]Foglio1!AI29</f>
        <v>-131.0877095800702</v>
      </c>
    </row>
    <row r="30" spans="1:39" x14ac:dyDescent="0.2">
      <c r="C30" s="1">
        <v>9</v>
      </c>
      <c r="D30" s="1">
        <v>13</v>
      </c>
      <c r="E30" s="1">
        <v>13</v>
      </c>
      <c r="F30" s="1">
        <v>17</v>
      </c>
      <c r="G30" s="1">
        <v>17</v>
      </c>
      <c r="H30" s="1">
        <v>21</v>
      </c>
      <c r="I30" s="1">
        <v>21</v>
      </c>
      <c r="J30" s="1">
        <v>25</v>
      </c>
      <c r="L30" s="1" t="s">
        <v>8</v>
      </c>
      <c r="M30" s="1">
        <f>'telaio 5'!C46</f>
        <v>-31.383299140349596</v>
      </c>
      <c r="N30" s="1">
        <f>M30</f>
        <v>-31.383299140349596</v>
      </c>
      <c r="O30" s="1">
        <f>'telaio 5'!T46</f>
        <v>-161.17779760845755</v>
      </c>
      <c r="P30" s="1">
        <f>O30</f>
        <v>-161.17779760845755</v>
      </c>
      <c r="Q30" s="1">
        <f>'telaio 5'!AM46</f>
        <v>-31.383299140349596</v>
      </c>
      <c r="R30" s="1">
        <f>'telaio 5'!BE46</f>
        <v>-40.064461669756817</v>
      </c>
      <c r="S30" s="1">
        <f>'telaio 5'!BE46</f>
        <v>-40.064461669756817</v>
      </c>
      <c r="T30" s="1">
        <f>'telaio 5'!BY46</f>
        <v>-40.064461669756817</v>
      </c>
      <c r="X30" s="1" t="str">
        <f>[1]Foglio1!U30</f>
        <v>As,sup</v>
      </c>
      <c r="Y30" s="1">
        <f>[1]Foglio1!V30</f>
        <v>5.8096823503800232</v>
      </c>
      <c r="Z30" s="1">
        <f>[1]Foglio1!W30</f>
        <v>6.7504054228860433</v>
      </c>
      <c r="AA30" s="1">
        <f>[1]Foglio1!X30</f>
        <v>10.64744071450882</v>
      </c>
      <c r="AB30" s="1">
        <f>[1]Foglio1!Y30</f>
        <v>10.178739519063438</v>
      </c>
      <c r="AC30" s="1">
        <f>[1]Foglio1!Z30</f>
        <v>9.065701071722664</v>
      </c>
      <c r="AD30" s="1">
        <f>[1]Foglio1!AA30</f>
        <v>6.1720721830771659</v>
      </c>
      <c r="AF30" s="1" t="str">
        <f>[1]Foglio1!AC30</f>
        <v>M+Rd</v>
      </c>
      <c r="AG30" s="1">
        <f>[1]Foglio1!AD30</f>
        <v>40.756644874241211</v>
      </c>
      <c r="AH30" s="1">
        <f>[1]Foglio1!AE30</f>
        <v>40.768303404902738</v>
      </c>
      <c r="AI30" s="1">
        <f>[1]Foglio1!AF30</f>
        <v>162.41850121762411</v>
      </c>
      <c r="AJ30" s="1">
        <f>[1]Foglio1!AG30</f>
        <v>162.41850121762411</v>
      </c>
      <c r="AK30" s="1">
        <f>[1]Foglio1!AH30</f>
        <v>162.41850121762411</v>
      </c>
      <c r="AL30" s="1">
        <f>[1]Foglio1!AI30</f>
        <v>131.0877095800702</v>
      </c>
    </row>
    <row r="31" spans="1:39" x14ac:dyDescent="0.2">
      <c r="B31" s="2" t="s">
        <v>0</v>
      </c>
      <c r="C31" s="1">
        <f>[2]Foglio1!W258</f>
        <v>4.4171667408101518</v>
      </c>
      <c r="D31" s="1">
        <f>[2]Foglio1!W259</f>
        <v>3.6083954087830055</v>
      </c>
      <c r="E31" s="1">
        <f>[2]Foglio1!W282</f>
        <v>5.9940618167362345</v>
      </c>
      <c r="F31" s="1">
        <f>[2]Foglio1!W283</f>
        <v>6.0346367825603719</v>
      </c>
      <c r="G31" s="1">
        <f>[2]Foglio1!W306</f>
        <v>3.6512637520389459</v>
      </c>
      <c r="H31" s="1">
        <f>[2]Foglio1!W307</f>
        <v>4.2411461636267838</v>
      </c>
      <c r="I31" s="1">
        <f>[2]Foglio1!W330</f>
        <v>4.6159201837496404</v>
      </c>
      <c r="J31" s="1">
        <f>[2]Foglio1!W331</f>
        <v>4.6807326322830196</v>
      </c>
      <c r="L31" s="1" t="s">
        <v>9</v>
      </c>
      <c r="M31" s="1">
        <f>'telaio 5'!B46</f>
        <v>31.383299140349596</v>
      </c>
      <c r="N31" s="1">
        <f>M31</f>
        <v>31.383299140349596</v>
      </c>
      <c r="O31" s="1">
        <f>'telaio 5'!S46</f>
        <v>161.17779760845755</v>
      </c>
      <c r="P31" s="1">
        <f>O31</f>
        <v>161.17779760845755</v>
      </c>
      <c r="Q31" s="1">
        <f>'telaio 5'!AL46</f>
        <v>31.383299140349596</v>
      </c>
      <c r="R31" s="1">
        <f>'telaio 5'!BD46</f>
        <v>31.449898620194027</v>
      </c>
      <c r="S31" s="1">
        <f>'telaio 5'!BD46</f>
        <v>31.449898620194027</v>
      </c>
      <c r="T31" s="1">
        <f>'telaio 5'!BX46</f>
        <v>31.449898620194027</v>
      </c>
      <c r="W31" s="1">
        <f>[1]Foglio1!T31</f>
        <v>2</v>
      </c>
      <c r="X31" s="1" t="str">
        <f>[1]Foglio1!U31</f>
        <v>As,inf</v>
      </c>
      <c r="Y31" s="1">
        <f>[1]Foglio1!V31</f>
        <v>1.1792245222477773</v>
      </c>
      <c r="Z31" s="1">
        <f>[1]Foglio1!W31</f>
        <v>0.49226147094364209</v>
      </c>
      <c r="AA31" s="1">
        <f>[1]Foglio1!X31</f>
        <v>6.7120442541954164</v>
      </c>
      <c r="AB31" s="1">
        <f>[1]Foglio1!Y31</f>
        <v>6.4264932419002179</v>
      </c>
      <c r="AC31" s="1">
        <f>[1]Foglio1!Z31</f>
        <v>5.8888211963378057</v>
      </c>
      <c r="AD31" s="1">
        <f>[1]Foglio1!AA31</f>
        <v>4.8708083859661926</v>
      </c>
    </row>
    <row r="32" spans="1:39" x14ac:dyDescent="0.2">
      <c r="A32" s="1">
        <v>2</v>
      </c>
      <c r="B32" s="2" t="s">
        <v>1</v>
      </c>
      <c r="C32" s="1">
        <f>[2]Foglio1!X258</f>
        <v>2.0017344842926237</v>
      </c>
      <c r="D32" s="1">
        <f>[2]Foglio1!X259</f>
        <v>1.1519476073739636</v>
      </c>
      <c r="E32" s="1">
        <f>[2]Foglio1!X282</f>
        <v>5.0513809280420574</v>
      </c>
      <c r="F32" s="1">
        <f>[2]Foglio1!X283</f>
        <v>5.0715315046710394</v>
      </c>
      <c r="G32" s="1">
        <f>[2]Foglio1!X306</f>
        <v>0.314923663760873</v>
      </c>
      <c r="H32" s="1">
        <f>[2]Foglio1!X307</f>
        <v>0.95307821664410786</v>
      </c>
      <c r="I32" s="1">
        <f>[2]Foglio1!X330</f>
        <v>2.521052805936526</v>
      </c>
      <c r="J32" s="1">
        <f>[2]Foglio1!X331</f>
        <v>2.7647561310352002</v>
      </c>
      <c r="Y32" s="1" t="str">
        <f>[1]Foglio1!V32</f>
        <v>2φ20</v>
      </c>
      <c r="Z32" s="1" t="str">
        <f>[1]Foglio1!W32</f>
        <v>1φ14+2φ20</v>
      </c>
      <c r="AA32" s="1" t="str">
        <f>[1]Foglio1!X32</f>
        <v>1φ14+3φ20</v>
      </c>
      <c r="AB32" s="1" t="str">
        <f>[1]Foglio1!Y32</f>
        <v>1φ14+3φ20</v>
      </c>
      <c r="AC32" s="1" t="str">
        <f>[1]Foglio1!Z32</f>
        <v>1φ14+3φ20</v>
      </c>
      <c r="AD32" s="1" t="str">
        <f>[1]Foglio1!AA32</f>
        <v>2φ20</v>
      </c>
      <c r="AF32" s="1" t="str">
        <f>[1]Foglio1!AC32</f>
        <v>S pilastri</v>
      </c>
      <c r="AG32" s="1">
        <f>[1]Foglio1!AD32</f>
        <v>52.983638336513579</v>
      </c>
      <c r="AH32" s="1">
        <f>[1]Foglio1!AE32</f>
        <v>504.84477586113888</v>
      </c>
      <c r="AJ32" s="1">
        <f>[1]Foglio1!AG32</f>
        <v>504.84477586113888</v>
      </c>
      <c r="AL32" s="1">
        <f>[1]Foglio1!AI32</f>
        <v>170.41402245409125</v>
      </c>
    </row>
    <row r="33" spans="1:39" x14ac:dyDescent="0.2">
      <c r="C33" s="13" t="s">
        <v>27</v>
      </c>
      <c r="D33" s="13" t="s">
        <v>27</v>
      </c>
      <c r="E33" s="13" t="s">
        <v>32</v>
      </c>
      <c r="F33" s="13" t="s">
        <v>32</v>
      </c>
      <c r="G33" s="13" t="s">
        <v>27</v>
      </c>
      <c r="H33" s="13" t="s">
        <v>33</v>
      </c>
      <c r="I33" s="13" t="s">
        <v>33</v>
      </c>
      <c r="J33" s="13" t="s">
        <v>33</v>
      </c>
      <c r="L33" s="8" t="s">
        <v>20</v>
      </c>
      <c r="M33" s="1">
        <f>1.3*MAX(-M30,M31)</f>
        <v>40.798288882454479</v>
      </c>
      <c r="N33" s="1">
        <f>1.3*(O31-O30)</f>
        <v>419.06227378198963</v>
      </c>
      <c r="P33" s="1">
        <f>1.3*(P31-P30)</f>
        <v>419.06227378198963</v>
      </c>
      <c r="R33" s="1">
        <f>1.3*MAX(R31-S30,S31-R30)</f>
        <v>92.968668376936094</v>
      </c>
      <c r="T33" s="1">
        <f>1.3*MAX(-T30,T31)</f>
        <v>52.083800170683865</v>
      </c>
      <c r="Y33" s="1" t="str">
        <f>[1]Foglio1!V33</f>
        <v>2φ20</v>
      </c>
      <c r="Z33" s="1" t="str">
        <f>[1]Foglio1!W33</f>
        <v>2φ20</v>
      </c>
      <c r="AA33" s="1" t="str">
        <f>[1]Foglio1!X33</f>
        <v>1φ14+2φ20</v>
      </c>
      <c r="AB33" s="1" t="str">
        <f>[1]Foglio1!Y33</f>
        <v>1φ14+2φ20</v>
      </c>
      <c r="AC33" s="1" t="str">
        <f>[1]Foglio1!Z33</f>
        <v>1φ14+2φ20</v>
      </c>
      <c r="AD33" s="1" t="str">
        <f>[1]Foglio1!AA33</f>
        <v>2φ20</v>
      </c>
      <c r="AF33" s="1" t="str">
        <f>[1]Foglio1!AC33</f>
        <v>piede 3</v>
      </c>
      <c r="AG33" s="1">
        <f>[1]Foglio1!AD33</f>
        <v>18.927844813701306</v>
      </c>
      <c r="AH33" s="1">
        <f>[1]Foglio1!AE33</f>
        <v>238.63994230769549</v>
      </c>
      <c r="AJ33" s="1">
        <f>[1]Foglio1!AG33</f>
        <v>238.63994230769549</v>
      </c>
      <c r="AL33" s="1">
        <f>[1]Foglio1!AI33</f>
        <v>80.554646559425962</v>
      </c>
      <c r="AM33" s="1">
        <f>[1]Foglio1!AJ33</f>
        <v>0.47269963703325535</v>
      </c>
    </row>
    <row r="34" spans="1:39" x14ac:dyDescent="0.2">
      <c r="C34" s="13" t="s">
        <v>27</v>
      </c>
      <c r="D34" s="13" t="s">
        <v>27</v>
      </c>
      <c r="E34" s="13" t="s">
        <v>32</v>
      </c>
      <c r="F34" s="13" t="s">
        <v>32</v>
      </c>
      <c r="G34" s="13" t="s">
        <v>27</v>
      </c>
      <c r="H34" s="13" t="s">
        <v>27</v>
      </c>
      <c r="I34" s="13" t="s">
        <v>27</v>
      </c>
      <c r="J34" s="13" t="s">
        <v>27</v>
      </c>
      <c r="L34" s="9" t="s">
        <v>16</v>
      </c>
      <c r="M34" s="1">
        <f>M33-M35</f>
        <v>14.574757507724364</v>
      </c>
      <c r="N34" s="1">
        <f>N33-N35</f>
        <v>198.09058471107718</v>
      </c>
      <c r="P34" s="1">
        <f>P33-P35</f>
        <v>198.09058471107718</v>
      </c>
      <c r="R34" s="1">
        <f>R33-R35</f>
        <v>43.946255797242777</v>
      </c>
      <c r="T34" s="1">
        <f>T33-T35</f>
        <v>18.606387139313313</v>
      </c>
      <c r="U34" s="1">
        <v>0.47269963703325535</v>
      </c>
      <c r="AF34" s="1" t="str">
        <f>[1]Foglio1!AC34</f>
        <v>testa 2</v>
      </c>
      <c r="AG34" s="1">
        <f>[1]Foglio1!AD34</f>
        <v>34.055793522812273</v>
      </c>
      <c r="AH34" s="1">
        <f>[1]Foglio1!AE34</f>
        <v>266.20483355344339</v>
      </c>
      <c r="AJ34" s="1">
        <f>[1]Foglio1!AG34</f>
        <v>266.20483355344339</v>
      </c>
      <c r="AL34" s="1">
        <f>[1]Foglio1!AI34</f>
        <v>89.859375894665291</v>
      </c>
      <c r="AM34" s="1">
        <f>[1]Foglio1!AJ34</f>
        <v>0.52730036296674465</v>
      </c>
    </row>
    <row r="35" spans="1:39" s="3" customFormat="1" x14ac:dyDescent="0.2">
      <c r="L35" s="10" t="s">
        <v>17</v>
      </c>
      <c r="M35" s="3">
        <f>M33*$U$14</f>
        <v>26.223531374730115</v>
      </c>
      <c r="N35" s="3">
        <f>N33*U35</f>
        <v>220.97168907091245</v>
      </c>
      <c r="P35" s="3">
        <f>P33*U35</f>
        <v>220.97168907091245</v>
      </c>
      <c r="R35" s="3">
        <f>R33*U35</f>
        <v>49.022412579693317</v>
      </c>
      <c r="T35" s="3">
        <f>T33*$U$14</f>
        <v>33.477413031370553</v>
      </c>
      <c r="U35" s="3">
        <v>0.52730036296674465</v>
      </c>
      <c r="AG35" s="3">
        <f>[1]Foglio1!AD35</f>
        <v>16</v>
      </c>
      <c r="AH35" s="3">
        <f>[1]Foglio1!AE35</f>
        <v>17</v>
      </c>
      <c r="AI35" s="3">
        <f>[1]Foglio1!AF35</f>
        <v>17</v>
      </c>
      <c r="AJ35" s="3">
        <f>[1]Foglio1!AG35</f>
        <v>18</v>
      </c>
      <c r="AK35" s="3">
        <f>[1]Foglio1!AH35</f>
        <v>18</v>
      </c>
      <c r="AL35" s="3">
        <f>[1]Foglio1!AI35</f>
        <v>19</v>
      </c>
    </row>
    <row r="36" spans="1:39" x14ac:dyDescent="0.2">
      <c r="A36" s="4"/>
      <c r="B36" s="4"/>
      <c r="L36" s="4"/>
      <c r="M36" s="1">
        <v>9</v>
      </c>
      <c r="N36" s="1">
        <v>13</v>
      </c>
      <c r="O36" s="1">
        <v>13</v>
      </c>
      <c r="P36" s="1">
        <v>17</v>
      </c>
      <c r="Q36" s="1">
        <v>17</v>
      </c>
      <c r="R36" s="1">
        <v>21</v>
      </c>
      <c r="S36" s="1">
        <v>21</v>
      </c>
      <c r="T36" s="1">
        <v>25</v>
      </c>
      <c r="Y36" s="1">
        <f>[1]Foglio1!V36</f>
        <v>16</v>
      </c>
      <c r="Z36" s="1">
        <f>[1]Foglio1!W36</f>
        <v>17</v>
      </c>
      <c r="AA36" s="1">
        <f>[1]Foglio1!X36</f>
        <v>17</v>
      </c>
      <c r="AB36" s="1">
        <f>[1]Foglio1!Y36</f>
        <v>18</v>
      </c>
      <c r="AC36" s="1">
        <f>[1]Foglio1!Z36</f>
        <v>18</v>
      </c>
      <c r="AD36" s="1">
        <f>[1]Foglio1!AA36</f>
        <v>19</v>
      </c>
      <c r="AF36" s="1" t="str">
        <f>[1]Foglio1!AC36</f>
        <v>M-Rd</v>
      </c>
      <c r="AG36" s="1">
        <f>[1]Foglio1!AD36</f>
        <v>-40.789660714199044</v>
      </c>
      <c r="AH36" s="1">
        <f>[1]Foglio1!AE36</f>
        <v>-49.345460416804308</v>
      </c>
      <c r="AI36" s="1">
        <f>[1]Foglio1!AF36</f>
        <v>-256.83342397328613</v>
      </c>
      <c r="AJ36" s="1">
        <f>[1]Foglio1!AG36</f>
        <v>-225.92363406017503</v>
      </c>
      <c r="AK36" s="1">
        <f>[1]Foglio1!AH36</f>
        <v>-225.92363406017503</v>
      </c>
      <c r="AL36" s="1">
        <f>[1]Foglio1!AI36</f>
        <v>-131.0877095800702</v>
      </c>
    </row>
    <row r="37" spans="1:39" x14ac:dyDescent="0.2">
      <c r="B37" s="5"/>
      <c r="C37" s="1">
        <v>9</v>
      </c>
      <c r="D37" s="1">
        <v>13</v>
      </c>
      <c r="E37" s="1">
        <v>13</v>
      </c>
      <c r="F37" s="1">
        <v>17</v>
      </c>
      <c r="G37" s="1">
        <v>17</v>
      </c>
      <c r="H37" s="1">
        <v>21</v>
      </c>
      <c r="I37" s="1">
        <v>21</v>
      </c>
      <c r="J37" s="1">
        <v>25</v>
      </c>
      <c r="L37" s="1" t="s">
        <v>8</v>
      </c>
      <c r="M37" s="1">
        <f>'telaio 5'!C22</f>
        <v>-31.383299140349596</v>
      </c>
      <c r="N37" s="1">
        <f>M37</f>
        <v>-31.383299140349596</v>
      </c>
      <c r="O37" s="1">
        <f>'telaio 5'!U22</f>
        <v>-161.04480074595645</v>
      </c>
      <c r="P37" s="1">
        <f>O37</f>
        <v>-161.04480074595645</v>
      </c>
      <c r="Q37" s="1">
        <f>'telaio 5'!AM22</f>
        <v>-31.383299140349596</v>
      </c>
      <c r="R37" s="1">
        <f>'telaio 5'!BF22</f>
        <v>-31.383299140349596</v>
      </c>
      <c r="S37" s="1">
        <f>'telaio 5'!BF22</f>
        <v>-31.383299140349596</v>
      </c>
      <c r="T37" s="1">
        <f>'telaio 5'!BY22</f>
        <v>-31.383299140349596</v>
      </c>
      <c r="X37" s="1" t="str">
        <f>[1]Foglio1!U37</f>
        <v>As,sup</v>
      </c>
      <c r="Y37" s="1">
        <f>[1]Foglio1!V37</f>
        <v>5.7441529185715234</v>
      </c>
      <c r="Z37" s="1">
        <f>[1]Foglio1!W37</f>
        <v>7.1335702769811284</v>
      </c>
      <c r="AA37" s="1">
        <f>[1]Foglio1!X37</f>
        <v>11.299986512195815</v>
      </c>
      <c r="AB37" s="1">
        <f>[1]Foglio1!Y37</f>
        <v>10.793772995184955</v>
      </c>
      <c r="AC37" s="1">
        <f>[1]Foglio1!Z37</f>
        <v>9.2589787703990361</v>
      </c>
      <c r="AD37" s="1">
        <f>[1]Foglio1!AA37</f>
        <v>5.7576021016635632</v>
      </c>
      <c r="AF37" s="1" t="str">
        <f>[1]Foglio1!AC37</f>
        <v>M+Rd</v>
      </c>
      <c r="AG37" s="1">
        <f>[1]Foglio1!AD37</f>
        <v>74.981103589722267</v>
      </c>
      <c r="AH37" s="1">
        <f>[1]Foglio1!AE37</f>
        <v>40.768303404902738</v>
      </c>
      <c r="AI37" s="1">
        <f>[1]Foglio1!AF37</f>
        <v>162.41881135486454</v>
      </c>
      <c r="AJ37" s="1">
        <f>[1]Foglio1!AG37</f>
        <v>162.41850121762411</v>
      </c>
      <c r="AK37" s="1">
        <f>[1]Foglio1!AH37</f>
        <v>162.41850121762411</v>
      </c>
      <c r="AL37" s="1">
        <f>[1]Foglio1!AI37</f>
        <v>131.0877095800702</v>
      </c>
    </row>
    <row r="38" spans="1:39" x14ac:dyDescent="0.2">
      <c r="B38" s="2" t="s">
        <v>0</v>
      </c>
      <c r="C38" s="1">
        <f>[2]Foglio1!W262</f>
        <v>4.1499410007161943</v>
      </c>
      <c r="D38" s="1">
        <f>[2]Foglio1!W263</f>
        <v>3.4514857092376472</v>
      </c>
      <c r="E38" s="1">
        <f>[2]Foglio1!W286</f>
        <v>5.3029046442667696</v>
      </c>
      <c r="F38" s="1">
        <f>[2]Foglio1!W287</f>
        <v>5.3713172209849951</v>
      </c>
      <c r="G38" s="1">
        <f>[2]Foglio1!W310</f>
        <v>3.4083507649399114</v>
      </c>
      <c r="H38" s="1">
        <f>[2]Foglio1!W311</f>
        <v>3.9654049654049652</v>
      </c>
      <c r="I38" s="1">
        <f>[2]Foglio1!W334</f>
        <v>4.5618017497862455</v>
      </c>
      <c r="J38" s="1">
        <f>[2]Foglio1!W335</f>
        <v>4.5508458667373386</v>
      </c>
      <c r="L38" s="1" t="s">
        <v>9</v>
      </c>
      <c r="M38" s="1">
        <f>'telaio 5'!B22</f>
        <v>31.383299140349596</v>
      </c>
      <c r="N38" s="1">
        <f>M38</f>
        <v>31.383299140349596</v>
      </c>
      <c r="O38" s="1">
        <f>'telaio 5'!T22</f>
        <v>97.272411645108861</v>
      </c>
      <c r="P38" s="1">
        <f>O38</f>
        <v>97.272411645108861</v>
      </c>
      <c r="Q38" s="1">
        <f>'telaio 5'!AL22</f>
        <v>31.383299140349596</v>
      </c>
      <c r="R38" s="1">
        <f>'telaio 5'!BE22</f>
        <v>31.383299140349596</v>
      </c>
      <c r="S38" s="1">
        <f>'telaio 5'!BE22</f>
        <v>31.383299140349596</v>
      </c>
      <c r="T38" s="1">
        <f>'telaio 5'!BX22</f>
        <v>31.383299140349596</v>
      </c>
      <c r="W38" s="1">
        <f>[1]Foglio1!T38</f>
        <v>1</v>
      </c>
      <c r="X38" s="1" t="str">
        <f>[1]Foglio1!U38</f>
        <v>As,inf</v>
      </c>
      <c r="Y38" s="1">
        <f>[1]Foglio1!V38</f>
        <v>1.6346382586692665</v>
      </c>
      <c r="Z38" s="1">
        <f>[1]Foglio1!W38</f>
        <v>0.59278031758651883</v>
      </c>
      <c r="AA38" s="1">
        <f>[1]Foglio1!X38</f>
        <v>7.5221742543171102</v>
      </c>
      <c r="AB38" s="1">
        <f>[1]Foglio1!Y38</f>
        <v>6.9645651045152714</v>
      </c>
      <c r="AC38" s="1">
        <f>[1]Foglio1!Z38</f>
        <v>6.0722264308227771</v>
      </c>
      <c r="AD38" s="1">
        <f>[1]Foglio1!AA38</f>
        <v>5.0123603555912517</v>
      </c>
    </row>
    <row r="39" spans="1:39" x14ac:dyDescent="0.2">
      <c r="A39" s="1">
        <v>1</v>
      </c>
      <c r="B39" s="2" t="s">
        <v>1</v>
      </c>
      <c r="C39" s="1">
        <f>[2]Foglio1!X262</f>
        <v>1.9415141992661367</v>
      </c>
      <c r="D39" s="1">
        <f>[2]Foglio1!X263</f>
        <v>0.65275056554126365</v>
      </c>
      <c r="E39" s="1">
        <f>[2]Foglio1!X286</f>
        <v>4.4561190009694984</v>
      </c>
      <c r="F39" s="1">
        <f>[2]Foglio1!X287</f>
        <v>4.4741703479245007</v>
      </c>
      <c r="G39" s="1">
        <f>[2]Foglio1!X310</f>
        <v>-0.14614785157420829</v>
      </c>
      <c r="H39" s="1">
        <f>[2]Foglio1!X311</f>
        <v>0.67656087811126553</v>
      </c>
      <c r="I39" s="1">
        <f>[2]Foglio1!X334</f>
        <v>2.331649329711345</v>
      </c>
      <c r="J39" s="1">
        <f>[2]Foglio1!X335</f>
        <v>2.7636613314907885</v>
      </c>
      <c r="Y39" s="1" t="str">
        <f>[1]Foglio1!V39</f>
        <v>2φ20</v>
      </c>
      <c r="Z39" s="1" t="str">
        <f>[1]Foglio1!W39</f>
        <v>1φ14+2φ20</v>
      </c>
      <c r="AA39" s="1" t="str">
        <f>[1]Foglio1!X39</f>
        <v>2φ14+3φ20</v>
      </c>
      <c r="AB39" s="1" t="str">
        <f>[1]Foglio1!Y39</f>
        <v>1φ14+3φ20</v>
      </c>
      <c r="AC39" s="1" t="str">
        <f>[1]Foglio1!Z39</f>
        <v>1φ14+3φ20</v>
      </c>
      <c r="AD39" s="1" t="str">
        <f>[1]Foglio1!AA39</f>
        <v>2φ20</v>
      </c>
      <c r="AF39" s="1" t="str">
        <f>[1]Foglio1!AC39</f>
        <v>S pilastri</v>
      </c>
      <c r="AG39" s="1">
        <f>[1]Foglio1!AD39</f>
        <v>97.475434666638947</v>
      </c>
      <c r="AH39" s="1">
        <f>[1]Foglio1!AE39</f>
        <v>545.02790592659585</v>
      </c>
      <c r="AJ39" s="1">
        <f>[1]Foglio1!AG39</f>
        <v>504.84477586113888</v>
      </c>
      <c r="AL39" s="1">
        <f>[1]Foglio1!AI39</f>
        <v>170.41402245409125</v>
      </c>
    </row>
    <row r="40" spans="1:39" x14ac:dyDescent="0.2">
      <c r="C40" s="13" t="s">
        <v>27</v>
      </c>
      <c r="D40" s="13" t="s">
        <v>27</v>
      </c>
      <c r="E40" s="13" t="s">
        <v>32</v>
      </c>
      <c r="F40" s="13" t="s">
        <v>32</v>
      </c>
      <c r="G40" s="13" t="s">
        <v>27</v>
      </c>
      <c r="H40" s="13" t="s">
        <v>27</v>
      </c>
      <c r="I40" s="13" t="s">
        <v>27</v>
      </c>
      <c r="J40" s="13" t="s">
        <v>27</v>
      </c>
      <c r="L40" s="8" t="s">
        <v>20</v>
      </c>
      <c r="M40" s="1">
        <f>1.3*MAX(-M37,M38)</f>
        <v>40.798288882454479</v>
      </c>
      <c r="N40" s="1">
        <f>1.3*(O38-O37)</f>
        <v>335.81237610838491</v>
      </c>
      <c r="P40" s="1">
        <f>1.3*(P38-P37)</f>
        <v>335.81237610838491</v>
      </c>
      <c r="R40" s="1">
        <f>1.3*MAX(R38-S37,S38-R37)</f>
        <v>81.596577764908957</v>
      </c>
      <c r="T40" s="1">
        <f>1.3*MAX(-T37,T38)</f>
        <v>40.798288882454479</v>
      </c>
      <c r="Y40" s="1" t="str">
        <f>[1]Foglio1!V40</f>
        <v>2φ20</v>
      </c>
      <c r="Z40" s="1" t="str">
        <f>[1]Foglio1!W40</f>
        <v>2φ20</v>
      </c>
      <c r="AA40" s="1" t="str">
        <f>[1]Foglio1!X40</f>
        <v>1φ14+2φ20</v>
      </c>
      <c r="AB40" s="1" t="str">
        <f>[1]Foglio1!Y40</f>
        <v>1φ14+2φ20</v>
      </c>
      <c r="AC40" s="1" t="str">
        <f>[1]Foglio1!Z40</f>
        <v>1φ14+2φ20</v>
      </c>
      <c r="AD40" s="1" t="str">
        <f>[1]Foglio1!AA40</f>
        <v>2φ20</v>
      </c>
      <c r="AF40" s="1" t="str">
        <f>[1]Foglio1!AC40</f>
        <v>piede 2</v>
      </c>
      <c r="AG40" s="1">
        <f>[1]Foglio1!AD40</f>
        <v>34.822068820569164</v>
      </c>
      <c r="AH40" s="1">
        <f>[1]Foglio1!AE40</f>
        <v>265.07942956483731</v>
      </c>
      <c r="AJ40" s="1">
        <f>[1]Foglio1!AG40</f>
        <v>245.53598769689825</v>
      </c>
      <c r="AL40" s="1">
        <f>[1]Foglio1!AI40</f>
        <v>82.882456789403008</v>
      </c>
      <c r="AM40" s="1">
        <f>[1]Foglio1!AJ40</f>
        <v>0.48635937111179428</v>
      </c>
    </row>
    <row r="41" spans="1:39" x14ac:dyDescent="0.2">
      <c r="C41" s="13" t="s">
        <v>27</v>
      </c>
      <c r="D41" s="13" t="s">
        <v>27</v>
      </c>
      <c r="E41" s="13" t="s">
        <v>27</v>
      </c>
      <c r="F41" s="13" t="s">
        <v>27</v>
      </c>
      <c r="G41" s="13" t="s">
        <v>27</v>
      </c>
      <c r="H41" s="13" t="s">
        <v>27</v>
      </c>
      <c r="I41" s="13" t="s">
        <v>27</v>
      </c>
      <c r="J41" s="13" t="s">
        <v>27</v>
      </c>
      <c r="L41" s="9" t="s">
        <v>18</v>
      </c>
      <c r="M41" s="1">
        <f>M40-M42</f>
        <v>14.574757507724364</v>
      </c>
      <c r="N41" s="1">
        <f>N40-N42</f>
        <v>163.32549605563142</v>
      </c>
      <c r="P41" s="1">
        <f>P40-P42</f>
        <v>163.32549605563142</v>
      </c>
      <c r="R41" s="1">
        <f>R40-R42</f>
        <v>39.685260246615734</v>
      </c>
      <c r="T41" s="1">
        <f>T40-T42</f>
        <v>14.574757507724364</v>
      </c>
      <c r="U41" s="1">
        <v>0.48635937111179428</v>
      </c>
      <c r="AF41" s="1" t="str">
        <f>[1]Foglio1!AC41</f>
        <v>testa 1</v>
      </c>
      <c r="AG41" s="1">
        <f>[1]Foglio1!AD41</f>
        <v>62.653365846069782</v>
      </c>
      <c r="AH41" s="1">
        <f>[1]Foglio1!AE41</f>
        <v>279.94847636175854</v>
      </c>
      <c r="AJ41" s="1">
        <f>[1]Foglio1!AG41</f>
        <v>259.30878816424064</v>
      </c>
      <c r="AL41" s="1">
        <f>[1]Foglio1!AI41</f>
        <v>87.531565664688245</v>
      </c>
      <c r="AM41" s="1">
        <f>[1]Foglio1!AJ41</f>
        <v>0.51364062888820572</v>
      </c>
    </row>
    <row r="42" spans="1:39" x14ac:dyDescent="0.2">
      <c r="L42" s="9" t="s">
        <v>19</v>
      </c>
      <c r="M42" s="1">
        <f>M40*$U$14</f>
        <v>26.223531374730115</v>
      </c>
      <c r="N42" s="1">
        <f>N40*U42</f>
        <v>172.48688005275349</v>
      </c>
      <c r="P42" s="1">
        <f>P40*U42</f>
        <v>172.48688005275349</v>
      </c>
      <c r="R42" s="1">
        <f>R40*U42</f>
        <v>41.911317518293224</v>
      </c>
      <c r="T42" s="1">
        <f>T40*$U$14</f>
        <v>26.223531374730115</v>
      </c>
      <c r="U42" s="1">
        <v>0.51364062888820572</v>
      </c>
    </row>
    <row r="44" spans="1:39" x14ac:dyDescent="0.2">
      <c r="D44" s="1" t="s">
        <v>32</v>
      </c>
      <c r="E44" s="5">
        <f>E68+C71</f>
        <v>7.76</v>
      </c>
    </row>
    <row r="45" spans="1:39" x14ac:dyDescent="0.2">
      <c r="D45" s="1" t="s">
        <v>27</v>
      </c>
      <c r="E45" s="1">
        <v>4.62</v>
      </c>
      <c r="I45" s="12"/>
      <c r="J45" s="12"/>
      <c r="K45" s="12"/>
      <c r="L45" s="17" t="s">
        <v>69</v>
      </c>
      <c r="M45" s="12"/>
      <c r="N45" s="12"/>
      <c r="O45" s="12"/>
      <c r="P45" s="12"/>
    </row>
    <row r="46" spans="1:39" x14ac:dyDescent="0.2">
      <c r="D46" s="1" t="s">
        <v>33</v>
      </c>
      <c r="E46" s="5">
        <f>F68</f>
        <v>6.16</v>
      </c>
      <c r="I46" s="12"/>
      <c r="J46" s="12"/>
      <c r="K46" s="12"/>
      <c r="L46" s="12"/>
      <c r="M46" s="12"/>
      <c r="N46" s="12"/>
      <c r="O46" s="12"/>
      <c r="P46" s="12"/>
    </row>
    <row r="47" spans="1:39" x14ac:dyDescent="0.2">
      <c r="I47" s="12"/>
      <c r="J47" s="12"/>
      <c r="K47" s="6" t="s">
        <v>63</v>
      </c>
      <c r="N47" s="6" t="s">
        <v>64</v>
      </c>
      <c r="S47" s="6" t="s">
        <v>70</v>
      </c>
      <c r="T47" s="6" t="s">
        <v>71</v>
      </c>
      <c r="U47" s="21" t="s">
        <v>60</v>
      </c>
      <c r="V47" s="22"/>
      <c r="W47" s="6" t="s">
        <v>70</v>
      </c>
      <c r="X47" s="6" t="s">
        <v>71</v>
      </c>
      <c r="Y47" s="23" t="s">
        <v>60</v>
      </c>
      <c r="Z47" s="24"/>
    </row>
    <row r="48" spans="1:39" x14ac:dyDescent="0.2">
      <c r="I48" s="6" t="s">
        <v>65</v>
      </c>
      <c r="J48" s="6"/>
      <c r="K48" s="6" t="s">
        <v>66</v>
      </c>
      <c r="L48" s="6" t="s">
        <v>67</v>
      </c>
      <c r="M48" s="6" t="s">
        <v>68</v>
      </c>
      <c r="N48" s="6" t="s">
        <v>66</v>
      </c>
      <c r="O48" s="6" t="s">
        <v>67</v>
      </c>
      <c r="P48" s="6" t="s">
        <v>68</v>
      </c>
      <c r="R48" s="6" t="s">
        <v>72</v>
      </c>
      <c r="S48" s="6" t="s">
        <v>73</v>
      </c>
      <c r="T48" s="23" t="s">
        <v>73</v>
      </c>
      <c r="U48" s="23" t="s">
        <v>74</v>
      </c>
      <c r="V48" s="24"/>
      <c r="W48" s="6" t="s">
        <v>73</v>
      </c>
      <c r="X48" s="6" t="s">
        <v>73</v>
      </c>
      <c r="Y48" s="23" t="s">
        <v>74</v>
      </c>
      <c r="Z48" s="24"/>
    </row>
    <row r="49" spans="1:32" x14ac:dyDescent="0.2">
      <c r="D49" s="1" t="s">
        <v>22</v>
      </c>
      <c r="E49" s="1">
        <v>12.5</v>
      </c>
      <c r="I49" s="6">
        <v>5</v>
      </c>
      <c r="J49" s="6" t="s">
        <v>8</v>
      </c>
      <c r="K49" s="7">
        <f t="shared" ref="K49:L50" si="1">P9</f>
        <v>-79.212737948059484</v>
      </c>
      <c r="L49" s="7">
        <f t="shared" si="1"/>
        <v>-31.383299140349596</v>
      </c>
      <c r="M49" s="19">
        <f>MAX(ABS(K50)+ABS(L49),ABS(K49)+(L50))</f>
        <v>110.59603708840908</v>
      </c>
      <c r="N49" s="7">
        <f t="shared" ref="N49:O50" si="2">AH8</f>
        <v>-40.713828747166104</v>
      </c>
      <c r="O49" s="7">
        <f t="shared" si="2"/>
        <v>-106.45454645408294</v>
      </c>
      <c r="P49" s="19">
        <f>MAX(ABS(N50)+ABS(O49),ABS(N49)+(O50))</f>
        <v>129.25366240771183</v>
      </c>
      <c r="R49" s="6">
        <v>6</v>
      </c>
      <c r="S49" s="7">
        <f t="shared" ref="S49:S50" si="3">P13</f>
        <v>73.574574932533494</v>
      </c>
      <c r="T49" s="7">
        <f>0.3*X49</f>
        <v>22.328315926848017</v>
      </c>
      <c r="U49" s="7">
        <f>'[2]INVILUPPO PIL'!AL387</f>
        <v>-149.77960000000002</v>
      </c>
      <c r="V49" s="7">
        <f>'[2]INVILUPPO PIL'!AL388</f>
        <v>-124.7244</v>
      </c>
      <c r="W49" s="7">
        <f>0.3*S49</f>
        <v>22.072372479760048</v>
      </c>
      <c r="X49" s="7">
        <f t="shared" ref="X49:X50" si="4">AH12</f>
        <v>74.427719756160059</v>
      </c>
      <c r="Y49" s="7">
        <f>'[2]INVILUPPO PIL'!AL389</f>
        <v>-125.25640000000001</v>
      </c>
      <c r="Z49" s="7">
        <f>'[2]INVILUPPO PIL'!AL390</f>
        <v>-149.24760000000001</v>
      </c>
      <c r="AA49" s="1" t="s">
        <v>84</v>
      </c>
      <c r="AB49" s="5">
        <f>S59*(1-((Y49+0.48*S58)/(0.48*S58))^2)</f>
        <v>41.917500411648234</v>
      </c>
      <c r="AC49" s="1">
        <v>6</v>
      </c>
      <c r="AD49" s="25" t="s">
        <v>85</v>
      </c>
      <c r="AE49" s="1" t="s">
        <v>86</v>
      </c>
      <c r="AF49" s="5">
        <f>(X49-AB49)*10/((0.7-2*0.04)*391.3)</f>
        <v>1.3400418515828885</v>
      </c>
    </row>
    <row r="50" spans="1:32" x14ac:dyDescent="0.2">
      <c r="D50" s="1" t="s">
        <v>23</v>
      </c>
      <c r="E50" s="1">
        <v>10.96</v>
      </c>
      <c r="I50" s="6"/>
      <c r="J50" s="6" t="s">
        <v>9</v>
      </c>
      <c r="K50" s="7">
        <f t="shared" si="1"/>
        <v>79.212737948059484</v>
      </c>
      <c r="L50" s="7">
        <f t="shared" si="1"/>
        <v>31.383299140349596</v>
      </c>
      <c r="M50" s="20"/>
      <c r="N50" s="7">
        <f t="shared" si="2"/>
        <v>22.799115953628874</v>
      </c>
      <c r="O50" s="7">
        <f t="shared" si="2"/>
        <v>53.807975389162323</v>
      </c>
      <c r="P50" s="20"/>
      <c r="R50" s="6">
        <v>5</v>
      </c>
      <c r="S50" s="7">
        <f t="shared" si="3"/>
        <v>132.37854373242118</v>
      </c>
      <c r="T50" s="7">
        <f t="shared" ref="T50:T54" si="5">0.3*X50</f>
        <v>40.174067592017643</v>
      </c>
      <c r="U50" s="7">
        <f>'[2]INVILUPPO PIL'!AL391</f>
        <v>-324.01319999999998</v>
      </c>
      <c r="V50" s="7">
        <f>'[2]INVILUPPO PIL'!AL392</f>
        <v>-242.01279999999997</v>
      </c>
      <c r="W50" s="7">
        <f t="shared" ref="W50:W54" si="6">0.3*S50</f>
        <v>39.713563119726352</v>
      </c>
      <c r="X50" s="7">
        <f t="shared" si="4"/>
        <v>133.91355864005882</v>
      </c>
      <c r="Y50" s="7">
        <f>'[2]INVILUPPO PIL'!AL393</f>
        <v>-248.46889999999996</v>
      </c>
      <c r="Z50" s="7">
        <f>'[2]INVILUPPO PIL'!AL394</f>
        <v>-317.55709999999999</v>
      </c>
      <c r="AA50" s="1" t="s">
        <v>87</v>
      </c>
      <c r="AB50" s="5">
        <f>S60*(1-((V49+0.48*S58)/(0.48*S58))^2)</f>
        <v>17.891826148124828</v>
      </c>
      <c r="AD50" s="25" t="s">
        <v>88</v>
      </c>
      <c r="AE50" s="1" t="s">
        <v>86</v>
      </c>
      <c r="AF50" s="5">
        <f>(S49-AB50)*10/((0.3-2*0.04)*391.3)</f>
        <v>6.4682699607844096</v>
      </c>
    </row>
    <row r="51" spans="1:32" x14ac:dyDescent="0.2">
      <c r="D51" s="1" t="s">
        <v>24</v>
      </c>
      <c r="E51" s="1">
        <v>9.36</v>
      </c>
      <c r="I51" s="6">
        <v>4</v>
      </c>
      <c r="J51" s="6" t="s">
        <v>8</v>
      </c>
      <c r="K51" s="7">
        <f t="shared" ref="K51:L52" si="7">P16</f>
        <v>-97.290797948059463</v>
      </c>
      <c r="L51" s="7">
        <f t="shared" si="7"/>
        <v>-31.383299140349596</v>
      </c>
      <c r="M51" s="19">
        <f>MAX(ABS(K52)+ABS(L51),ABS(K51)+(L52))</f>
        <v>128.67409708840907</v>
      </c>
      <c r="N51" s="7">
        <f t="shared" ref="N51:O52" si="8">AH15</f>
        <v>-40.738880607201459</v>
      </c>
      <c r="O51" s="7">
        <f t="shared" si="8"/>
        <v>-193.19378804464949</v>
      </c>
      <c r="P51" s="19">
        <f>MAX(ABS(N52)+ABS(O51),ABS(N51)+(O52))</f>
        <v>224.64787364776501</v>
      </c>
      <c r="R51" s="6">
        <v>4</v>
      </c>
      <c r="S51" s="7">
        <f>$P$21</f>
        <v>146.04439555660849</v>
      </c>
      <c r="T51" s="7">
        <f t="shared" si="5"/>
        <v>65.401920899101938</v>
      </c>
      <c r="U51" s="7">
        <f>'[2]INVILUPPO PIL'!AL395</f>
        <v>-525.09659999999997</v>
      </c>
      <c r="V51" s="7">
        <f>'[2]INVILUPPO PIL'!AL396</f>
        <v>-340.95339999999999</v>
      </c>
      <c r="W51" s="7">
        <f t="shared" si="6"/>
        <v>43.813318666982546</v>
      </c>
      <c r="X51" s="7">
        <f>$AH$20</f>
        <v>218.00640299700649</v>
      </c>
      <c r="Y51" s="7">
        <f>'[2]INVILUPPO PIL'!AL397</f>
        <v>-349.77339999999998</v>
      </c>
      <c r="Z51" s="7">
        <f>'[2]INVILUPPO PIL'!AL398</f>
        <v>-516.27659999999992</v>
      </c>
      <c r="AA51" s="1" t="s">
        <v>84</v>
      </c>
      <c r="AB51" s="5">
        <f>S59*(1-((Y50+0.48*S58)/(0.48*S58))^2)</f>
        <v>79.40011115443302</v>
      </c>
      <c r="AC51" s="1">
        <v>5</v>
      </c>
      <c r="AD51" s="25" t="s">
        <v>85</v>
      </c>
      <c r="AE51" s="1" t="s">
        <v>86</v>
      </c>
      <c r="AF51" s="5">
        <f>(X50-AB51)*10/((0.7-2*0.04)*391.3)</f>
        <v>2.2469950242626235</v>
      </c>
    </row>
    <row r="52" spans="1:32" x14ac:dyDescent="0.2">
      <c r="D52" s="1" t="s">
        <v>25</v>
      </c>
      <c r="E52" s="1">
        <v>7.82</v>
      </c>
      <c r="I52" s="6"/>
      <c r="J52" s="6" t="s">
        <v>9</v>
      </c>
      <c r="K52" s="7">
        <f t="shared" si="7"/>
        <v>97.290797948059463</v>
      </c>
      <c r="L52" s="7">
        <f t="shared" si="7"/>
        <v>31.383299140349596</v>
      </c>
      <c r="M52" s="20"/>
      <c r="N52" s="7">
        <f t="shared" si="8"/>
        <v>31.454085603115509</v>
      </c>
      <c r="O52" s="7">
        <f t="shared" si="8"/>
        <v>97.266065954249569</v>
      </c>
      <c r="P52" s="20"/>
      <c r="R52" s="6">
        <v>3</v>
      </c>
      <c r="S52" s="7">
        <f>$P$28</f>
        <v>183.41155810848642</v>
      </c>
      <c r="T52" s="7">
        <f t="shared" si="5"/>
        <v>75.979114774938822</v>
      </c>
      <c r="U52" s="7">
        <f>'[2]INVILUPPO PIL'!AL399</f>
        <v>-736.88920000000007</v>
      </c>
      <c r="V52" s="7">
        <f>'[2]INVILUPPO PIL'!AL400</f>
        <v>-429.05079999999998</v>
      </c>
      <c r="W52" s="7">
        <f t="shared" si="6"/>
        <v>55.023467432545921</v>
      </c>
      <c r="X52" s="7">
        <f>$AH$27</f>
        <v>253.26371591646273</v>
      </c>
      <c r="Y52" s="7">
        <f>'[2]INVILUPPO PIL'!AL401</f>
        <v>-440.09400000000005</v>
      </c>
      <c r="Z52" s="7">
        <f>'[2]INVILUPPO PIL'!AL402</f>
        <v>-725.846</v>
      </c>
      <c r="AA52" s="1" t="s">
        <v>87</v>
      </c>
      <c r="AB52" s="5">
        <f>S60*(1-((V50+0.48*S58)/(0.48*S58))^2)</f>
        <v>33.226477910542044</v>
      </c>
      <c r="AD52" s="25" t="s">
        <v>88</v>
      </c>
      <c r="AE52" s="1" t="s">
        <v>86</v>
      </c>
      <c r="AF52" s="5">
        <f>(S50-AB52)*10/((0.3-2*0.04)*391.3)</f>
        <v>11.51779218710117</v>
      </c>
    </row>
    <row r="53" spans="1:32" x14ac:dyDescent="0.2">
      <c r="D53" s="1" t="s">
        <v>26</v>
      </c>
      <c r="E53" s="1">
        <v>6.28</v>
      </c>
      <c r="I53" s="6">
        <v>3</v>
      </c>
      <c r="J53" s="6" t="s">
        <v>8</v>
      </c>
      <c r="K53" s="7">
        <f t="shared" ref="K53:L54" si="9">P23</f>
        <v>-161.04480074595645</v>
      </c>
      <c r="L53" s="7">
        <f t="shared" si="9"/>
        <v>-31.383299140349596</v>
      </c>
      <c r="M53" s="19">
        <f>MAX(ABS(K54)+ABS(L53),ABS(K53)+(L54))</f>
        <v>192.42809988630606</v>
      </c>
      <c r="N53" s="7">
        <f t="shared" ref="N53:O54" si="10">AH22</f>
        <v>-40.756644874241211</v>
      </c>
      <c r="O53" s="7">
        <f t="shared" si="10"/>
        <v>-225.62073048772086</v>
      </c>
      <c r="P53" s="19">
        <f>MAX(ABS(N54)+ABS(O53),ABS(N53)+(O54))</f>
        <v>266.37737536196209</v>
      </c>
      <c r="R53" s="6">
        <v>2</v>
      </c>
      <c r="S53" s="7">
        <f>$P$35</f>
        <v>220.97168907091245</v>
      </c>
      <c r="T53" s="7">
        <f t="shared" si="5"/>
        <v>79.861450066033015</v>
      </c>
      <c r="U53" s="7">
        <f>'[2]INVILUPPO PIL'!AL403</f>
        <v>-956.39340000000004</v>
      </c>
      <c r="V53" s="7">
        <f>'[2]INVILUPPO PIL'!AL404</f>
        <v>-508.9466000000001</v>
      </c>
      <c r="W53" s="7">
        <f t="shared" si="6"/>
        <v>66.291506721273734</v>
      </c>
      <c r="X53" s="7">
        <f>$AH$34</f>
        <v>266.20483355344339</v>
      </c>
      <c r="Y53" s="7">
        <f>'[2]INVILUPPO PIL'!AL405</f>
        <v>-521.62010000000009</v>
      </c>
      <c r="Z53" s="7">
        <f>'[2]INVILUPPO PIL'!AL406</f>
        <v>-943.71990000000005</v>
      </c>
      <c r="AA53" s="1" t="s">
        <v>84</v>
      </c>
      <c r="AB53" s="5">
        <f>S59*(1-((Y51+0.48*S58)/(0.48*S58))^2)</f>
        <v>107.43139442401296</v>
      </c>
      <c r="AC53" s="1">
        <v>4</v>
      </c>
      <c r="AD53" s="25" t="s">
        <v>85</v>
      </c>
      <c r="AE53" s="1" t="s">
        <v>86</v>
      </c>
      <c r="AF53" s="5">
        <f>(X51-AB53)*10/((0.7-2*0.04)*391.3)</f>
        <v>4.5578018916677054</v>
      </c>
    </row>
    <row r="54" spans="1:32" x14ac:dyDescent="0.2">
      <c r="I54" s="6"/>
      <c r="J54" s="6" t="s">
        <v>9</v>
      </c>
      <c r="K54" s="7">
        <f t="shared" si="9"/>
        <v>97.272411645108861</v>
      </c>
      <c r="L54" s="7">
        <f t="shared" si="9"/>
        <v>31.383299140349596</v>
      </c>
      <c r="M54" s="20"/>
      <c r="N54" s="7">
        <f t="shared" si="10"/>
        <v>40.756644874241211</v>
      </c>
      <c r="O54" s="7">
        <f t="shared" si="10"/>
        <v>131.076403379091</v>
      </c>
      <c r="P54" s="20"/>
      <c r="R54" s="6" t="s">
        <v>75</v>
      </c>
      <c r="S54" s="7">
        <f>$P$42</f>
        <v>172.48688005275349</v>
      </c>
      <c r="T54" s="7">
        <f t="shared" si="5"/>
        <v>83.984542908527558</v>
      </c>
      <c r="U54" s="7">
        <f>'[2]INVILUPPO PIL'!AL407</f>
        <v>-1171.4145000000001</v>
      </c>
      <c r="V54" s="7">
        <f>'[2]INVILUPPO PIL'!AL408</f>
        <v>-594.3415</v>
      </c>
      <c r="W54" s="7">
        <f t="shared" si="6"/>
        <v>51.746064015826043</v>
      </c>
      <c r="X54" s="7">
        <f>$AH$41</f>
        <v>279.94847636175854</v>
      </c>
      <c r="Y54" s="7">
        <f>'[2]INVILUPPO PIL'!AL409</f>
        <v>-601.39960000000008</v>
      </c>
      <c r="Z54" s="7">
        <f>'[2]INVILUPPO PIL'!AL410</f>
        <v>-1164.3564000000001</v>
      </c>
      <c r="AA54" s="1" t="s">
        <v>87</v>
      </c>
      <c r="AB54" s="5">
        <f>S60*(1-((V51+0.48*S58)/(0.48*S58))^2)</f>
        <v>45.038919944952028</v>
      </c>
      <c r="AD54" s="25" t="s">
        <v>88</v>
      </c>
      <c r="AE54" s="1" t="s">
        <v>86</v>
      </c>
      <c r="AF54" s="5">
        <f>(S51-AB54)*10/((0.3-2*0.04)*391.3)</f>
        <v>11.733089655885564</v>
      </c>
    </row>
    <row r="55" spans="1:32" x14ac:dyDescent="0.2">
      <c r="D55" s="1" t="s">
        <v>28</v>
      </c>
      <c r="E55" s="1">
        <v>3.08</v>
      </c>
      <c r="I55" s="6">
        <v>2</v>
      </c>
      <c r="J55" s="6" t="s">
        <v>8</v>
      </c>
      <c r="K55" s="7">
        <f t="shared" ref="K55:L56" si="11">P30</f>
        <v>-161.17779760845755</v>
      </c>
      <c r="L55" s="7">
        <f t="shared" si="11"/>
        <v>-31.383299140349596</v>
      </c>
      <c r="M55" s="19">
        <f>MAX(ABS(K56)+ABS(L55),ABS(K55)+(L56))</f>
        <v>192.56109674880716</v>
      </c>
      <c r="N55" s="7">
        <f t="shared" ref="N55:O56" si="12">AH29</f>
        <v>-49.345460416804308</v>
      </c>
      <c r="O55" s="7">
        <f t="shared" si="12"/>
        <v>-225.92363406017503</v>
      </c>
      <c r="P55" s="19">
        <f>MAX(ABS(N56)+ABS(O55),ABS(N55)+(O56))</f>
        <v>266.69193746507779</v>
      </c>
      <c r="R55" s="6" t="s">
        <v>76</v>
      </c>
      <c r="AA55" s="1" t="s">
        <v>84</v>
      </c>
      <c r="AB55" s="5">
        <f>S59*(1-((Y52+0.48*S58)/(0.48*S58))^2)</f>
        <v>130.30285500617504</v>
      </c>
      <c r="AC55" s="1">
        <v>3</v>
      </c>
      <c r="AD55" s="25" t="s">
        <v>85</v>
      </c>
      <c r="AE55" s="1" t="s">
        <v>86</v>
      </c>
      <c r="AF55" s="5">
        <f>(X52-AB55)*10/((0.7-2*0.04)*391.3)</f>
        <v>5.0683355279872586</v>
      </c>
    </row>
    <row r="56" spans="1:32" x14ac:dyDescent="0.2">
      <c r="I56" s="6"/>
      <c r="J56" s="6" t="s">
        <v>9</v>
      </c>
      <c r="K56" s="7">
        <f t="shared" si="11"/>
        <v>161.17779760845755</v>
      </c>
      <c r="L56" s="7">
        <f t="shared" si="11"/>
        <v>31.383299140349596</v>
      </c>
      <c r="M56" s="20"/>
      <c r="N56" s="7">
        <f t="shared" si="12"/>
        <v>40.768303404902738</v>
      </c>
      <c r="O56" s="7">
        <f t="shared" si="12"/>
        <v>162.41850121762411</v>
      </c>
      <c r="P56" s="20"/>
      <c r="AA56" s="1" t="s">
        <v>87</v>
      </c>
      <c r="AB56" s="5">
        <f>S60*(1-((V52+0.48*S58)/(0.48*S58))^2)</f>
        <v>54.691586116132335</v>
      </c>
      <c r="AD56" s="25" t="s">
        <v>88</v>
      </c>
      <c r="AE56" s="1" t="s">
        <v>86</v>
      </c>
      <c r="AF56" s="5">
        <f>(S52-AB56)*10/((0.3-2*0.04)*391.3)</f>
        <v>14.95248611764446</v>
      </c>
    </row>
    <row r="57" spans="1:32" x14ac:dyDescent="0.2">
      <c r="D57" s="1" t="s">
        <v>29</v>
      </c>
      <c r="E57" s="1">
        <v>14.11</v>
      </c>
      <c r="I57" s="6">
        <v>1</v>
      </c>
      <c r="J57" s="6" t="s">
        <v>8</v>
      </c>
      <c r="K57" s="7">
        <f t="shared" ref="K57:L58" si="13">P37</f>
        <v>-161.04480074595645</v>
      </c>
      <c r="L57" s="7">
        <f t="shared" si="13"/>
        <v>-31.383299140349596</v>
      </c>
      <c r="M57" s="19">
        <f>MAX(ABS(K58)+ABS(L57),ABS(K57)+(L58))</f>
        <v>192.42809988630606</v>
      </c>
      <c r="N57" s="7">
        <f t="shared" ref="N57:O58" si="14">AH36</f>
        <v>-49.345460416804308</v>
      </c>
      <c r="O57" s="7">
        <f t="shared" si="14"/>
        <v>-256.83342397328613</v>
      </c>
      <c r="P57" s="19">
        <f>MAX(ABS(N58)+ABS(O57),ABS(N57)+(O58))</f>
        <v>297.60172737818885</v>
      </c>
      <c r="R57" s="1" t="s">
        <v>77</v>
      </c>
      <c r="S57" s="1">
        <f>30*70</f>
        <v>2100</v>
      </c>
      <c r="T57" s="1" t="s">
        <v>40</v>
      </c>
      <c r="V57" s="1" t="s">
        <v>78</v>
      </c>
      <c r="W57" s="1">
        <v>14.17</v>
      </c>
      <c r="X57" s="1" t="s">
        <v>39</v>
      </c>
      <c r="AA57" s="1" t="s">
        <v>84</v>
      </c>
      <c r="AB57" s="5">
        <f>S59*(1-((Y53+0.48*S58)/(0.48*S58))^2)</f>
        <v>149.23081892289929</v>
      </c>
      <c r="AC57" s="1">
        <v>2</v>
      </c>
      <c r="AD57" s="25" t="s">
        <v>85</v>
      </c>
      <c r="AE57" s="1" t="s">
        <v>86</v>
      </c>
      <c r="AF57" s="5">
        <f>(X53-AB57)*10/((0.7-2*0.04)*391.3)</f>
        <v>4.8215631365483178</v>
      </c>
    </row>
    <row r="58" spans="1:32" x14ac:dyDescent="0.2">
      <c r="I58" s="6"/>
      <c r="J58" s="6" t="s">
        <v>9</v>
      </c>
      <c r="K58" s="7">
        <f t="shared" si="13"/>
        <v>97.272411645108861</v>
      </c>
      <c r="L58" s="7">
        <f t="shared" si="13"/>
        <v>31.383299140349596</v>
      </c>
      <c r="M58" s="18"/>
      <c r="N58" s="7">
        <f t="shared" si="14"/>
        <v>40.768303404902738</v>
      </c>
      <c r="O58" s="7">
        <f t="shared" si="14"/>
        <v>162.41881135486454</v>
      </c>
      <c r="P58" s="18"/>
      <c r="R58" s="1" t="s">
        <v>79</v>
      </c>
      <c r="S58" s="1">
        <f>S57*W57*10^(-1)</f>
        <v>2975.7000000000003</v>
      </c>
      <c r="T58" s="1" t="s">
        <v>80</v>
      </c>
      <c r="AA58" s="1" t="s">
        <v>87</v>
      </c>
      <c r="AB58" s="5">
        <f>S60*(1-((V53+0.48*S58)/(0.48*S58))^2)</f>
        <v>62.740849845395623</v>
      </c>
      <c r="AD58" s="25" t="s">
        <v>88</v>
      </c>
      <c r="AE58" s="1" t="s">
        <v>86</v>
      </c>
      <c r="AF58" s="5">
        <f>(S53-AB58)*10/((0.3-2*0.04)*391.3)</f>
        <v>18.380554239425322</v>
      </c>
    </row>
    <row r="59" spans="1:32" x14ac:dyDescent="0.2">
      <c r="R59" s="1" t="s">
        <v>81</v>
      </c>
      <c r="S59" s="1">
        <f>0.12*S57*70*W57*10^(-3)</f>
        <v>249.9588</v>
      </c>
      <c r="T59" s="1" t="s">
        <v>82</v>
      </c>
      <c r="AA59" s="1" t="s">
        <v>84</v>
      </c>
      <c r="AB59" s="5">
        <f>S59*(1-((Y54+0.48*S58)/(0.48*S58))^2)</f>
        <v>166.17657600797853</v>
      </c>
      <c r="AC59" s="1">
        <v>1</v>
      </c>
      <c r="AD59" s="25" t="s">
        <v>85</v>
      </c>
      <c r="AE59" s="1" t="s">
        <v>86</v>
      </c>
      <c r="AF59" s="5">
        <f>(X55-AB59)*10/((0.7-2*0.04)*391.3)</f>
        <v>-6.8496482365637501</v>
      </c>
    </row>
    <row r="60" spans="1:32" x14ac:dyDescent="0.2">
      <c r="R60" s="1" t="s">
        <v>83</v>
      </c>
      <c r="S60" s="1">
        <f>0.12*S57*30*W57*10^(-3)</f>
        <v>107.12519999999999</v>
      </c>
      <c r="T60" s="1" t="s">
        <v>82</v>
      </c>
      <c r="AA60" s="1" t="s">
        <v>87</v>
      </c>
      <c r="AB60" s="5">
        <f>S60*(1-((V54+0.48*S58)/(0.48*S58))^2)</f>
        <v>70.602972770364417</v>
      </c>
      <c r="AD60" s="25" t="s">
        <v>88</v>
      </c>
      <c r="AE60" s="1" t="s">
        <v>86</v>
      </c>
      <c r="AF60" s="5">
        <f>(S55-AB60)*10/((0.3-2*0.04)*391.3)</f>
        <v>-8.2014465500039986</v>
      </c>
    </row>
    <row r="61" spans="1:32" x14ac:dyDescent="0.2">
      <c r="A61" s="6" t="s">
        <v>2</v>
      </c>
      <c r="B61" s="6" t="s">
        <v>3</v>
      </c>
      <c r="C61" s="6" t="s">
        <v>30</v>
      </c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1:32" x14ac:dyDescent="0.2">
      <c r="A62" s="6" t="s">
        <v>4</v>
      </c>
      <c r="B62" s="6" t="s">
        <v>5</v>
      </c>
      <c r="C62" s="6">
        <v>1</v>
      </c>
      <c r="D62" s="6">
        <v>2</v>
      </c>
      <c r="E62" s="6">
        <v>3</v>
      </c>
      <c r="F62" s="6">
        <v>4</v>
      </c>
      <c r="G62" s="6">
        <v>5</v>
      </c>
      <c r="H62" s="6">
        <v>6</v>
      </c>
      <c r="I62" s="6">
        <v>7</v>
      </c>
      <c r="J62" s="6">
        <v>8</v>
      </c>
      <c r="K62" s="6">
        <v>9</v>
      </c>
      <c r="L62" s="6">
        <v>10</v>
      </c>
      <c r="M62" s="6">
        <v>12</v>
      </c>
    </row>
    <row r="63" spans="1:32" x14ac:dyDescent="0.2">
      <c r="A63" s="6"/>
      <c r="B63" s="6"/>
      <c r="C63" s="6" t="s">
        <v>31</v>
      </c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1:32" x14ac:dyDescent="0.2">
      <c r="A64" s="6">
        <v>6</v>
      </c>
      <c r="B64" s="7">
        <v>0.222</v>
      </c>
      <c r="C64" s="7">
        <v>0.28000000000000003</v>
      </c>
      <c r="D64" s="7">
        <v>0.56999999999999995</v>
      </c>
      <c r="E64" s="7">
        <v>0.85</v>
      </c>
      <c r="F64" s="7">
        <v>1.1299999999999999</v>
      </c>
      <c r="G64" s="7">
        <v>1.41</v>
      </c>
      <c r="H64" s="7">
        <v>1.7</v>
      </c>
      <c r="I64" s="7">
        <v>1.98</v>
      </c>
      <c r="J64" s="7">
        <v>2.2599999999999998</v>
      </c>
      <c r="K64" s="7">
        <v>2.54</v>
      </c>
      <c r="L64" s="7">
        <v>2.83</v>
      </c>
      <c r="M64" s="7">
        <v>3.39</v>
      </c>
    </row>
    <row r="65" spans="1:13" x14ac:dyDescent="0.2">
      <c r="A65" s="6">
        <v>8</v>
      </c>
      <c r="B65" s="7">
        <v>0.39500000000000002</v>
      </c>
      <c r="C65" s="7">
        <v>0.5</v>
      </c>
      <c r="D65" s="7">
        <v>1.01</v>
      </c>
      <c r="E65" s="7">
        <v>1.51</v>
      </c>
      <c r="F65" s="7">
        <v>2.0099999999999998</v>
      </c>
      <c r="G65" s="7">
        <v>2.5099999999999998</v>
      </c>
      <c r="H65" s="7">
        <v>3.02</v>
      </c>
      <c r="I65" s="7">
        <v>3.52</v>
      </c>
      <c r="J65" s="7">
        <v>4.0199999999999996</v>
      </c>
      <c r="K65" s="7">
        <v>4.5199999999999996</v>
      </c>
      <c r="L65" s="7">
        <v>5.03</v>
      </c>
      <c r="M65" s="7">
        <v>6.03</v>
      </c>
    </row>
    <row r="66" spans="1:13" x14ac:dyDescent="0.2">
      <c r="A66" s="6">
        <v>10</v>
      </c>
      <c r="B66" s="7">
        <v>0.61699999999999999</v>
      </c>
      <c r="C66" s="7">
        <v>0.79</v>
      </c>
      <c r="D66" s="7">
        <v>1.57</v>
      </c>
      <c r="E66" s="7">
        <v>2.36</v>
      </c>
      <c r="F66" s="7">
        <v>3.14</v>
      </c>
      <c r="G66" s="7">
        <v>3.93</v>
      </c>
      <c r="H66" s="7">
        <v>4.71</v>
      </c>
      <c r="I66" s="7">
        <v>5.5</v>
      </c>
      <c r="J66" s="7">
        <v>6.28</v>
      </c>
      <c r="K66" s="7">
        <v>7.07</v>
      </c>
      <c r="L66" s="7">
        <v>7.85</v>
      </c>
      <c r="M66" s="7">
        <v>9.42</v>
      </c>
    </row>
    <row r="67" spans="1:13" x14ac:dyDescent="0.2">
      <c r="A67" s="6">
        <v>12</v>
      </c>
      <c r="B67" s="7">
        <v>0.88800000000000001</v>
      </c>
      <c r="C67" s="7">
        <v>1.1299999999999999</v>
      </c>
      <c r="D67" s="7">
        <v>2.2599999999999998</v>
      </c>
      <c r="E67" s="7">
        <v>3.39</v>
      </c>
      <c r="F67" s="7">
        <v>4.5199999999999996</v>
      </c>
      <c r="G67" s="7">
        <v>5.65</v>
      </c>
      <c r="H67" s="7">
        <v>6.79</v>
      </c>
      <c r="I67" s="7">
        <v>7.92</v>
      </c>
      <c r="J67" s="7">
        <v>9.0500000000000007</v>
      </c>
      <c r="K67" s="7">
        <v>10.18</v>
      </c>
      <c r="L67" s="7">
        <v>11.31</v>
      </c>
      <c r="M67" s="7">
        <v>13.57</v>
      </c>
    </row>
    <row r="68" spans="1:13" x14ac:dyDescent="0.2">
      <c r="A68" s="6">
        <v>14</v>
      </c>
      <c r="B68" s="7">
        <v>1.208</v>
      </c>
      <c r="C68" s="7">
        <v>1.54</v>
      </c>
      <c r="D68" s="7">
        <v>3.08</v>
      </c>
      <c r="E68" s="7">
        <v>4.62</v>
      </c>
      <c r="F68" s="7">
        <v>6.16</v>
      </c>
      <c r="G68" s="7">
        <v>7.7</v>
      </c>
      <c r="H68" s="7">
        <v>9.24</v>
      </c>
      <c r="I68" s="7">
        <v>10.78</v>
      </c>
      <c r="J68" s="7">
        <v>12.32</v>
      </c>
      <c r="K68" s="7">
        <v>13.85</v>
      </c>
      <c r="L68" s="7">
        <v>15.39</v>
      </c>
      <c r="M68" s="7">
        <v>18.47</v>
      </c>
    </row>
    <row r="69" spans="1:13" x14ac:dyDescent="0.2">
      <c r="A69" s="6">
        <v>16</v>
      </c>
      <c r="B69" s="7">
        <v>1.5780000000000001</v>
      </c>
      <c r="C69" s="7">
        <v>2.0099999999999998</v>
      </c>
      <c r="D69" s="7">
        <v>4.0199999999999996</v>
      </c>
      <c r="E69" s="7">
        <v>6.03</v>
      </c>
      <c r="F69" s="7">
        <v>8.0399999999999991</v>
      </c>
      <c r="G69" s="7">
        <v>10.050000000000001</v>
      </c>
      <c r="H69" s="7">
        <v>12.06</v>
      </c>
      <c r="I69" s="7">
        <v>14.07</v>
      </c>
      <c r="J69" s="7">
        <v>16.079999999999998</v>
      </c>
      <c r="K69" s="7">
        <v>18.100000000000001</v>
      </c>
      <c r="L69" s="7">
        <v>20.11</v>
      </c>
      <c r="M69" s="7">
        <v>24.13</v>
      </c>
    </row>
    <row r="70" spans="1:13" x14ac:dyDescent="0.2">
      <c r="A70" s="6">
        <v>18</v>
      </c>
      <c r="B70" s="7">
        <v>1.998</v>
      </c>
      <c r="C70" s="7">
        <v>2.54</v>
      </c>
      <c r="D70" s="7">
        <v>5.09</v>
      </c>
      <c r="E70" s="7">
        <v>7.63</v>
      </c>
      <c r="F70" s="7">
        <v>10.18</v>
      </c>
      <c r="G70" s="7">
        <v>12.72</v>
      </c>
      <c r="H70" s="7">
        <v>15.27</v>
      </c>
      <c r="I70" s="7">
        <v>17.809999999999999</v>
      </c>
      <c r="J70" s="7">
        <v>20.36</v>
      </c>
      <c r="K70" s="7">
        <v>22.9</v>
      </c>
      <c r="L70" s="7">
        <v>25.45</v>
      </c>
      <c r="M70" s="7">
        <v>30.54</v>
      </c>
    </row>
    <row r="71" spans="1:13" x14ac:dyDescent="0.2">
      <c r="A71" s="6">
        <v>20</v>
      </c>
      <c r="B71" s="7">
        <v>2.4660000000000002</v>
      </c>
      <c r="C71" s="7">
        <v>3.14</v>
      </c>
      <c r="D71" s="7">
        <v>6.28</v>
      </c>
      <c r="E71" s="7">
        <v>9.42</v>
      </c>
      <c r="F71" s="7">
        <v>12.57</v>
      </c>
      <c r="G71" s="7">
        <v>15.71</v>
      </c>
      <c r="H71" s="7">
        <v>18.850000000000001</v>
      </c>
      <c r="I71" s="7">
        <v>21.99</v>
      </c>
      <c r="J71" s="7">
        <v>25.13</v>
      </c>
      <c r="K71" s="7">
        <v>28.27</v>
      </c>
      <c r="L71" s="7">
        <v>31.42</v>
      </c>
      <c r="M71" s="7">
        <v>37.700000000000003</v>
      </c>
    </row>
    <row r="72" spans="1:13" x14ac:dyDescent="0.2">
      <c r="A72" s="6">
        <v>22</v>
      </c>
      <c r="B72" s="7">
        <v>2.984</v>
      </c>
      <c r="C72" s="7">
        <v>3.8</v>
      </c>
      <c r="D72" s="7">
        <v>7.6</v>
      </c>
      <c r="E72" s="7">
        <v>11.4</v>
      </c>
      <c r="F72" s="7">
        <v>15.21</v>
      </c>
      <c r="G72" s="7">
        <v>19.010000000000002</v>
      </c>
      <c r="H72" s="7">
        <v>22.81</v>
      </c>
      <c r="I72" s="7">
        <v>26.61</v>
      </c>
      <c r="J72" s="7">
        <v>30.41</v>
      </c>
      <c r="K72" s="7">
        <v>34.21</v>
      </c>
      <c r="L72" s="7">
        <v>38.01</v>
      </c>
      <c r="M72" s="7">
        <v>45.62</v>
      </c>
    </row>
    <row r="73" spans="1:13" x14ac:dyDescent="0.2">
      <c r="A73" s="6">
        <v>24</v>
      </c>
      <c r="B73" s="7">
        <v>3.5510000000000002</v>
      </c>
      <c r="C73" s="7">
        <v>4.5199999999999996</v>
      </c>
      <c r="D73" s="7">
        <v>9.0500000000000007</v>
      </c>
      <c r="E73" s="7">
        <v>13.57</v>
      </c>
      <c r="F73" s="7">
        <v>18.100000000000001</v>
      </c>
      <c r="G73" s="7">
        <v>22.62</v>
      </c>
      <c r="H73" s="7">
        <v>27.14</v>
      </c>
      <c r="I73" s="7">
        <v>31.67</v>
      </c>
      <c r="J73" s="7">
        <v>36.19</v>
      </c>
      <c r="K73" s="7">
        <v>40.72</v>
      </c>
      <c r="L73" s="7">
        <v>45.24</v>
      </c>
      <c r="M73" s="7">
        <v>54.29</v>
      </c>
    </row>
    <row r="74" spans="1:13" x14ac:dyDescent="0.2">
      <c r="A74" s="6">
        <v>25</v>
      </c>
      <c r="B74" s="7">
        <v>3.8530000000000002</v>
      </c>
      <c r="C74" s="7">
        <v>4.91</v>
      </c>
      <c r="D74" s="7">
        <v>9.82</v>
      </c>
      <c r="E74" s="7">
        <v>14.73</v>
      </c>
      <c r="F74" s="7">
        <v>19.63</v>
      </c>
      <c r="G74" s="7">
        <v>24.54</v>
      </c>
      <c r="H74" s="7">
        <v>29.45</v>
      </c>
      <c r="I74" s="7">
        <v>34.36</v>
      </c>
      <c r="J74" s="7">
        <v>39.270000000000003</v>
      </c>
      <c r="K74" s="7">
        <v>44.18</v>
      </c>
      <c r="L74" s="7">
        <v>49.09</v>
      </c>
      <c r="M74" s="7">
        <v>58.9</v>
      </c>
    </row>
    <row r="75" spans="1:13" x14ac:dyDescent="0.2">
      <c r="A75" s="6">
        <v>26</v>
      </c>
      <c r="B75" s="7">
        <v>4.1680000000000001</v>
      </c>
      <c r="C75" s="7">
        <v>5.31</v>
      </c>
      <c r="D75" s="7">
        <v>10.62</v>
      </c>
      <c r="E75" s="7">
        <v>15.93</v>
      </c>
      <c r="F75" s="7">
        <v>21.24</v>
      </c>
      <c r="G75" s="7">
        <v>26.55</v>
      </c>
      <c r="H75" s="7">
        <v>31.86</v>
      </c>
      <c r="I75" s="7">
        <v>37.17</v>
      </c>
      <c r="J75" s="7">
        <v>42.47</v>
      </c>
      <c r="K75" s="7">
        <v>47.78</v>
      </c>
      <c r="L75" s="7">
        <v>53.09</v>
      </c>
      <c r="M75" s="7">
        <v>63.71</v>
      </c>
    </row>
    <row r="76" spans="1:13" x14ac:dyDescent="0.2">
      <c r="A76" s="6">
        <v>28</v>
      </c>
      <c r="B76" s="7">
        <v>4.8339999999999996</v>
      </c>
      <c r="C76" s="7">
        <v>6.16</v>
      </c>
      <c r="D76" s="7">
        <v>12.32</v>
      </c>
      <c r="E76" s="7">
        <v>18.47</v>
      </c>
      <c r="F76" s="7">
        <v>24.63</v>
      </c>
      <c r="G76" s="7">
        <v>30.79</v>
      </c>
      <c r="H76" s="7">
        <v>36.950000000000003</v>
      </c>
      <c r="I76" s="7">
        <v>43.1</v>
      </c>
      <c r="J76" s="7">
        <v>49.26</v>
      </c>
      <c r="K76" s="7">
        <v>55.42</v>
      </c>
      <c r="L76" s="7">
        <v>61.58</v>
      </c>
      <c r="M76" s="7">
        <v>73.89</v>
      </c>
    </row>
    <row r="77" spans="1:13" x14ac:dyDescent="0.2">
      <c r="A77" s="6">
        <v>30</v>
      </c>
      <c r="B77" s="7">
        <v>5.5490000000000004</v>
      </c>
      <c r="C77" s="7">
        <v>7.07</v>
      </c>
      <c r="D77" s="7">
        <v>14.14</v>
      </c>
      <c r="E77" s="7">
        <v>21.21</v>
      </c>
      <c r="F77" s="7">
        <v>28.27</v>
      </c>
      <c r="G77" s="7">
        <v>35.340000000000003</v>
      </c>
      <c r="H77" s="7">
        <v>42.41</v>
      </c>
      <c r="I77" s="7">
        <v>49.48</v>
      </c>
      <c r="J77" s="7">
        <v>56.55</v>
      </c>
      <c r="K77" s="7">
        <v>63.62</v>
      </c>
      <c r="L77" s="7">
        <v>70.69</v>
      </c>
      <c r="M77" s="7">
        <v>84.82</v>
      </c>
    </row>
    <row r="78" spans="1:13" x14ac:dyDescent="0.2">
      <c r="A78" s="6">
        <v>32</v>
      </c>
      <c r="B78" s="7">
        <v>6.3129999999999997</v>
      </c>
      <c r="C78" s="7">
        <v>8.0399999999999991</v>
      </c>
      <c r="D78" s="7">
        <v>16.079999999999998</v>
      </c>
      <c r="E78" s="7">
        <v>21.13</v>
      </c>
      <c r="F78" s="7">
        <v>32.17</v>
      </c>
      <c r="G78" s="7">
        <v>40.21</v>
      </c>
      <c r="H78" s="7">
        <v>48.25</v>
      </c>
      <c r="I78" s="7">
        <v>56.3</v>
      </c>
      <c r="J78" s="7">
        <v>64.34</v>
      </c>
      <c r="K78" s="7">
        <v>72.38</v>
      </c>
      <c r="L78" s="7">
        <v>80.42</v>
      </c>
      <c r="M78" s="7">
        <v>96.51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16"/>
  <sheetViews>
    <sheetView zoomScale="89" zoomScaleNormal="89" workbookViewId="0">
      <selection activeCell="F18" sqref="F18"/>
    </sheetView>
  </sheetViews>
  <sheetFormatPr defaultRowHeight="15" x14ac:dyDescent="0.25"/>
  <sheetData>
    <row r="1" spans="1:92" x14ac:dyDescent="0.25">
      <c r="A1" t="s">
        <v>34</v>
      </c>
      <c r="C1">
        <v>1</v>
      </c>
      <c r="D1" t="s">
        <v>62</v>
      </c>
      <c r="K1" s="14">
        <v>9</v>
      </c>
      <c r="L1" s="1">
        <v>13</v>
      </c>
      <c r="M1" s="1">
        <v>13</v>
      </c>
      <c r="N1" s="1">
        <v>17</v>
      </c>
      <c r="O1" s="1">
        <v>17</v>
      </c>
      <c r="P1" s="1">
        <v>21</v>
      </c>
      <c r="Q1" s="1">
        <v>21</v>
      </c>
      <c r="R1" s="1">
        <v>25</v>
      </c>
      <c r="S1" t="s">
        <v>34</v>
      </c>
      <c r="U1">
        <v>1</v>
      </c>
      <c r="AC1" s="1">
        <v>9</v>
      </c>
      <c r="AD1" s="14">
        <v>13</v>
      </c>
      <c r="AE1" s="16">
        <v>13</v>
      </c>
      <c r="AF1" s="1">
        <v>17</v>
      </c>
      <c r="AG1" s="1">
        <v>17</v>
      </c>
      <c r="AH1" s="1">
        <v>21</v>
      </c>
      <c r="AI1" s="1">
        <v>21</v>
      </c>
      <c r="AJ1" s="1">
        <v>25</v>
      </c>
      <c r="AK1" t="s">
        <v>34</v>
      </c>
      <c r="AM1">
        <v>1</v>
      </c>
      <c r="AU1" s="1">
        <v>9</v>
      </c>
      <c r="AV1" s="1">
        <v>13</v>
      </c>
      <c r="AW1" s="1">
        <v>13</v>
      </c>
      <c r="AX1" s="16">
        <v>17</v>
      </c>
      <c r="AY1" s="14">
        <v>17</v>
      </c>
      <c r="AZ1" s="1">
        <v>21</v>
      </c>
      <c r="BA1" s="1">
        <v>21</v>
      </c>
      <c r="BB1" s="1">
        <v>25</v>
      </c>
      <c r="BD1" t="s">
        <v>34</v>
      </c>
      <c r="BF1">
        <v>1</v>
      </c>
      <c r="BO1" s="1">
        <v>9</v>
      </c>
      <c r="BP1" s="1">
        <v>13</v>
      </c>
      <c r="BQ1" s="1">
        <v>13</v>
      </c>
      <c r="BR1" s="1">
        <v>17</v>
      </c>
      <c r="BS1" s="1">
        <v>17</v>
      </c>
      <c r="BT1" s="14">
        <v>21</v>
      </c>
      <c r="BU1" s="14">
        <v>21</v>
      </c>
      <c r="BV1" s="1">
        <v>25</v>
      </c>
      <c r="BW1" t="s">
        <v>34</v>
      </c>
      <c r="BY1">
        <v>1</v>
      </c>
      <c r="CG1">
        <v>9</v>
      </c>
      <c r="CH1">
        <v>13</v>
      </c>
      <c r="CI1">
        <v>13</v>
      </c>
      <c r="CJ1">
        <v>17</v>
      </c>
      <c r="CK1">
        <v>17</v>
      </c>
      <c r="CL1">
        <v>21</v>
      </c>
      <c r="CM1">
        <v>21</v>
      </c>
      <c r="CN1" s="15">
        <v>25</v>
      </c>
    </row>
    <row r="2" spans="1:92" x14ac:dyDescent="0.25">
      <c r="J2" t="s">
        <v>35</v>
      </c>
      <c r="K2" s="13" t="s">
        <v>27</v>
      </c>
      <c r="L2" s="13" t="s">
        <v>27</v>
      </c>
      <c r="M2" s="13" t="s">
        <v>32</v>
      </c>
      <c r="N2" s="13" t="s">
        <v>32</v>
      </c>
      <c r="O2" s="13" t="s">
        <v>27</v>
      </c>
      <c r="P2" s="13" t="s">
        <v>27</v>
      </c>
      <c r="Q2" s="13" t="s">
        <v>27</v>
      </c>
      <c r="R2" s="13" t="s">
        <v>27</v>
      </c>
      <c r="AB2" t="s">
        <v>35</v>
      </c>
      <c r="AC2" s="13" t="s">
        <v>27</v>
      </c>
      <c r="AD2" s="13" t="s">
        <v>27</v>
      </c>
      <c r="AE2" s="13" t="s">
        <v>32</v>
      </c>
      <c r="AF2" s="13" t="s">
        <v>32</v>
      </c>
      <c r="AG2" s="13" t="s">
        <v>27</v>
      </c>
      <c r="AH2" s="13" t="s">
        <v>27</v>
      </c>
      <c r="AI2" s="13" t="s">
        <v>27</v>
      </c>
      <c r="AJ2" s="13" t="s">
        <v>27</v>
      </c>
      <c r="AT2" t="s">
        <v>35</v>
      </c>
      <c r="AU2" s="13" t="s">
        <v>27</v>
      </c>
      <c r="AV2" s="13" t="s">
        <v>27</v>
      </c>
      <c r="AW2" s="13" t="s">
        <v>32</v>
      </c>
      <c r="AX2" s="13" t="s">
        <v>32</v>
      </c>
      <c r="AY2" s="13" t="s">
        <v>27</v>
      </c>
      <c r="AZ2" s="13" t="s">
        <v>27</v>
      </c>
      <c r="BA2" s="13" t="s">
        <v>27</v>
      </c>
      <c r="BB2" s="13" t="s">
        <v>27</v>
      </c>
      <c r="BM2" t="s">
        <v>35</v>
      </c>
      <c r="BO2" s="13" t="s">
        <v>27</v>
      </c>
      <c r="BP2" s="13" t="s">
        <v>27</v>
      </c>
      <c r="BQ2" s="13" t="s">
        <v>32</v>
      </c>
      <c r="BR2" s="13" t="s">
        <v>32</v>
      </c>
      <c r="BS2" s="13" t="s">
        <v>27</v>
      </c>
      <c r="BT2" s="13" t="s">
        <v>27</v>
      </c>
      <c r="BU2" s="13" t="s">
        <v>27</v>
      </c>
      <c r="BV2" s="13" t="s">
        <v>27</v>
      </c>
      <c r="CF2" t="s">
        <v>35</v>
      </c>
      <c r="CG2" s="13" t="s">
        <v>27</v>
      </c>
      <c r="CH2" s="13" t="s">
        <v>27</v>
      </c>
      <c r="CI2" s="13" t="s">
        <v>32</v>
      </c>
      <c r="CJ2" s="13" t="s">
        <v>32</v>
      </c>
      <c r="CK2" s="13" t="s">
        <v>27</v>
      </c>
      <c r="CL2" s="13" t="s">
        <v>27</v>
      </c>
      <c r="CM2" s="13" t="s">
        <v>27</v>
      </c>
      <c r="CN2" s="13" t="s">
        <v>27</v>
      </c>
    </row>
    <row r="3" spans="1:92" x14ac:dyDescent="0.25">
      <c r="A3" t="s">
        <v>36</v>
      </c>
      <c r="B3">
        <v>60</v>
      </c>
      <c r="C3" t="s">
        <v>37</v>
      </c>
      <c r="E3" t="s">
        <v>38</v>
      </c>
      <c r="F3">
        <v>391.3</v>
      </c>
      <c r="G3" t="s">
        <v>39</v>
      </c>
      <c r="I3" t="s">
        <v>40</v>
      </c>
      <c r="J3" t="s">
        <v>21</v>
      </c>
      <c r="K3" s="13" t="s">
        <v>27</v>
      </c>
      <c r="L3" s="13" t="s">
        <v>27</v>
      </c>
      <c r="M3" s="13" t="s">
        <v>27</v>
      </c>
      <c r="N3" s="13" t="s">
        <v>27</v>
      </c>
      <c r="O3" s="13" t="s">
        <v>27</v>
      </c>
      <c r="P3" s="13" t="s">
        <v>27</v>
      </c>
      <c r="Q3" s="13" t="s">
        <v>27</v>
      </c>
      <c r="R3" s="13" t="s">
        <v>27</v>
      </c>
      <c r="S3" t="s">
        <v>36</v>
      </c>
      <c r="T3">
        <v>30</v>
      </c>
      <c r="U3" t="s">
        <v>37</v>
      </c>
      <c r="W3" t="s">
        <v>38</v>
      </c>
      <c r="X3">
        <v>391.3</v>
      </c>
      <c r="Y3" t="s">
        <v>39</v>
      </c>
      <c r="AA3" t="s">
        <v>40</v>
      </c>
      <c r="AB3" t="s">
        <v>21</v>
      </c>
      <c r="AC3" s="13" t="s">
        <v>27</v>
      </c>
      <c r="AD3" s="13" t="s">
        <v>27</v>
      </c>
      <c r="AE3" s="13" t="s">
        <v>27</v>
      </c>
      <c r="AF3" s="13" t="s">
        <v>27</v>
      </c>
      <c r="AG3" s="13" t="s">
        <v>27</v>
      </c>
      <c r="AH3" s="13" t="s">
        <v>27</v>
      </c>
      <c r="AI3" s="13" t="s">
        <v>27</v>
      </c>
      <c r="AJ3" s="13" t="s">
        <v>27</v>
      </c>
      <c r="AK3" t="s">
        <v>36</v>
      </c>
      <c r="AL3">
        <v>60</v>
      </c>
      <c r="AM3" t="s">
        <v>37</v>
      </c>
      <c r="AO3" t="s">
        <v>38</v>
      </c>
      <c r="AP3">
        <v>391.3</v>
      </c>
      <c r="AQ3" t="s">
        <v>39</v>
      </c>
      <c r="AS3" t="s">
        <v>40</v>
      </c>
      <c r="AT3" t="s">
        <v>21</v>
      </c>
      <c r="AU3" s="13" t="s">
        <v>27</v>
      </c>
      <c r="AV3" s="13" t="s">
        <v>27</v>
      </c>
      <c r="AW3" s="13" t="s">
        <v>27</v>
      </c>
      <c r="AX3" s="13" t="s">
        <v>27</v>
      </c>
      <c r="AY3" s="13" t="s">
        <v>27</v>
      </c>
      <c r="AZ3" s="13" t="s">
        <v>27</v>
      </c>
      <c r="BA3" s="13" t="s">
        <v>27</v>
      </c>
      <c r="BB3" s="13" t="s">
        <v>27</v>
      </c>
      <c r="BD3" t="s">
        <v>36</v>
      </c>
      <c r="BE3">
        <v>60</v>
      </c>
      <c r="BF3" t="s">
        <v>37</v>
      </c>
      <c r="BH3" t="s">
        <v>38</v>
      </c>
      <c r="BI3">
        <v>391.3</v>
      </c>
      <c r="BJ3" t="s">
        <v>39</v>
      </c>
      <c r="BL3" t="s">
        <v>40</v>
      </c>
      <c r="BM3" t="s">
        <v>21</v>
      </c>
      <c r="BO3" s="13" t="s">
        <v>27</v>
      </c>
      <c r="BP3" s="13" t="s">
        <v>27</v>
      </c>
      <c r="BQ3" s="13" t="s">
        <v>27</v>
      </c>
      <c r="BR3" s="13" t="s">
        <v>27</v>
      </c>
      <c r="BS3" s="13" t="s">
        <v>27</v>
      </c>
      <c r="BT3" s="13" t="s">
        <v>27</v>
      </c>
      <c r="BU3" s="13" t="s">
        <v>27</v>
      </c>
      <c r="BV3" s="13" t="s">
        <v>27</v>
      </c>
      <c r="BW3" t="s">
        <v>36</v>
      </c>
      <c r="BX3">
        <v>60</v>
      </c>
      <c r="BY3" t="s">
        <v>37</v>
      </c>
      <c r="CA3" t="s">
        <v>38</v>
      </c>
      <c r="CB3">
        <v>391.3</v>
      </c>
      <c r="CC3" t="s">
        <v>39</v>
      </c>
      <c r="CE3" t="s">
        <v>40</v>
      </c>
      <c r="CF3" t="s">
        <v>21</v>
      </c>
      <c r="CG3" s="13" t="s">
        <v>27</v>
      </c>
      <c r="CH3" s="13" t="s">
        <v>27</v>
      </c>
      <c r="CI3" s="13" t="s">
        <v>27</v>
      </c>
      <c r="CJ3" s="13" t="s">
        <v>27</v>
      </c>
      <c r="CK3" s="13" t="s">
        <v>27</v>
      </c>
      <c r="CL3" s="13" t="s">
        <v>27</v>
      </c>
      <c r="CM3" s="13" t="s">
        <v>27</v>
      </c>
      <c r="CN3" s="13" t="s">
        <v>27</v>
      </c>
    </row>
    <row r="4" spans="1:92" x14ac:dyDescent="0.25">
      <c r="A4" t="s">
        <v>41</v>
      </c>
      <c r="B4">
        <v>22</v>
      </c>
      <c r="C4" t="s">
        <v>37</v>
      </c>
      <c r="E4" t="s">
        <v>42</v>
      </c>
      <c r="F4">
        <v>14.17</v>
      </c>
      <c r="G4" t="s">
        <v>39</v>
      </c>
      <c r="H4" t="s">
        <v>22</v>
      </c>
      <c r="I4">
        <v>12.5</v>
      </c>
      <c r="S4" t="s">
        <v>41</v>
      </c>
      <c r="T4">
        <v>60</v>
      </c>
      <c r="U4" t="s">
        <v>37</v>
      </c>
      <c r="W4" t="s">
        <v>42</v>
      </c>
      <c r="X4">
        <v>14.17</v>
      </c>
      <c r="Y4" t="s">
        <v>39</v>
      </c>
      <c r="Z4" t="s">
        <v>22</v>
      </c>
      <c r="AA4">
        <v>12.5</v>
      </c>
      <c r="AK4" t="s">
        <v>41</v>
      </c>
      <c r="AL4">
        <v>22</v>
      </c>
      <c r="AM4" t="s">
        <v>37</v>
      </c>
      <c r="AO4" t="s">
        <v>42</v>
      </c>
      <c r="AP4">
        <v>14.17</v>
      </c>
      <c r="AQ4" t="s">
        <v>39</v>
      </c>
      <c r="AR4" t="s">
        <v>22</v>
      </c>
      <c r="AS4">
        <v>12.5</v>
      </c>
      <c r="BD4" t="s">
        <v>41</v>
      </c>
      <c r="BE4">
        <v>22</v>
      </c>
      <c r="BF4" t="s">
        <v>37</v>
      </c>
      <c r="BH4" t="s">
        <v>42</v>
      </c>
      <c r="BI4">
        <v>14.17</v>
      </c>
      <c r="BJ4" t="s">
        <v>39</v>
      </c>
      <c r="BK4" t="s">
        <v>22</v>
      </c>
      <c r="BL4">
        <v>12.5</v>
      </c>
      <c r="BW4" t="s">
        <v>41</v>
      </c>
      <c r="BX4">
        <v>22</v>
      </c>
      <c r="BY4" t="s">
        <v>37</v>
      </c>
      <c r="CA4" t="s">
        <v>42</v>
      </c>
      <c r="CB4">
        <v>14.17</v>
      </c>
      <c r="CC4" t="s">
        <v>39</v>
      </c>
      <c r="CD4" t="s">
        <v>22</v>
      </c>
      <c r="CE4">
        <v>12.5</v>
      </c>
    </row>
    <row r="5" spans="1:92" x14ac:dyDescent="0.25">
      <c r="A5" t="s">
        <v>43</v>
      </c>
      <c r="B5">
        <v>4</v>
      </c>
      <c r="C5" t="s">
        <v>37</v>
      </c>
      <c r="H5" t="s">
        <v>23</v>
      </c>
      <c r="I5">
        <v>10.96</v>
      </c>
      <c r="S5" t="s">
        <v>43</v>
      </c>
      <c r="T5">
        <v>4</v>
      </c>
      <c r="U5" t="s">
        <v>37</v>
      </c>
      <c r="Z5" t="s">
        <v>23</v>
      </c>
      <c r="AA5">
        <v>10.96</v>
      </c>
      <c r="AK5" t="s">
        <v>43</v>
      </c>
      <c r="AL5">
        <v>4</v>
      </c>
      <c r="AM5" t="s">
        <v>37</v>
      </c>
      <c r="AR5" t="s">
        <v>23</v>
      </c>
      <c r="AS5">
        <v>10.96</v>
      </c>
      <c r="BD5" t="s">
        <v>43</v>
      </c>
      <c r="BE5">
        <v>4</v>
      </c>
      <c r="BF5" t="s">
        <v>37</v>
      </c>
      <c r="BK5" t="s">
        <v>23</v>
      </c>
      <c r="BL5">
        <v>10.96</v>
      </c>
      <c r="BW5" t="s">
        <v>43</v>
      </c>
      <c r="BX5">
        <v>4</v>
      </c>
      <c r="BY5" t="s">
        <v>37</v>
      </c>
      <c r="CD5" t="s">
        <v>23</v>
      </c>
      <c r="CE5">
        <v>10.96</v>
      </c>
    </row>
    <row r="6" spans="1:92" x14ac:dyDescent="0.25">
      <c r="A6" t="s">
        <v>44</v>
      </c>
      <c r="B6">
        <f>B4-B5</f>
        <v>18</v>
      </c>
      <c r="C6" t="s">
        <v>37</v>
      </c>
      <c r="H6" t="s">
        <v>24</v>
      </c>
      <c r="I6">
        <v>9.36</v>
      </c>
      <c r="S6" t="s">
        <v>44</v>
      </c>
      <c r="T6">
        <f>T4-T5</f>
        <v>56</v>
      </c>
      <c r="U6" t="s">
        <v>37</v>
      </c>
      <c r="Z6" t="s">
        <v>24</v>
      </c>
      <c r="AA6">
        <v>9.36</v>
      </c>
      <c r="AK6" t="s">
        <v>44</v>
      </c>
      <c r="AL6">
        <f>AL4-AL5</f>
        <v>18</v>
      </c>
      <c r="AM6" t="s">
        <v>37</v>
      </c>
      <c r="AR6" t="s">
        <v>24</v>
      </c>
      <c r="AS6">
        <v>9.36</v>
      </c>
      <c r="BD6" t="s">
        <v>44</v>
      </c>
      <c r="BE6">
        <f>BE4-BE5</f>
        <v>18</v>
      </c>
      <c r="BF6" t="s">
        <v>37</v>
      </c>
      <c r="BK6" t="s">
        <v>24</v>
      </c>
      <c r="BL6">
        <v>9.36</v>
      </c>
      <c r="BW6" t="s">
        <v>44</v>
      </c>
      <c r="BX6">
        <f>BX4-BX5</f>
        <v>18</v>
      </c>
      <c r="BY6" t="s">
        <v>37</v>
      </c>
      <c r="CD6" t="s">
        <v>24</v>
      </c>
      <c r="CE6">
        <v>9.36</v>
      </c>
    </row>
    <row r="7" spans="1:92" x14ac:dyDescent="0.25">
      <c r="H7" t="s">
        <v>25</v>
      </c>
      <c r="I7">
        <v>7.82</v>
      </c>
      <c r="Z7" t="s">
        <v>25</v>
      </c>
      <c r="AA7">
        <v>7.82</v>
      </c>
      <c r="AR7" t="s">
        <v>25</v>
      </c>
      <c r="AS7">
        <v>7.82</v>
      </c>
      <c r="BK7" t="s">
        <v>25</v>
      </c>
      <c r="BL7">
        <v>7.82</v>
      </c>
      <c r="CD7" t="s">
        <v>25</v>
      </c>
      <c r="CE7">
        <v>7.82</v>
      </c>
    </row>
    <row r="8" spans="1:92" x14ac:dyDescent="0.25">
      <c r="H8" t="s">
        <v>26</v>
      </c>
      <c r="I8">
        <v>6.28</v>
      </c>
      <c r="Z8" t="s">
        <v>26</v>
      </c>
      <c r="AA8">
        <v>6.28</v>
      </c>
      <c r="AR8" t="s">
        <v>26</v>
      </c>
      <c r="AS8">
        <v>6.28</v>
      </c>
      <c r="BK8" t="s">
        <v>26</v>
      </c>
      <c r="BL8">
        <v>6.28</v>
      </c>
      <c r="CD8" t="s">
        <v>26</v>
      </c>
      <c r="CE8">
        <v>6.28</v>
      </c>
    </row>
    <row r="9" spans="1:92" x14ac:dyDescent="0.25">
      <c r="H9" t="s">
        <v>27</v>
      </c>
      <c r="I9">
        <v>4.62</v>
      </c>
      <c r="L9" t="s">
        <v>45</v>
      </c>
      <c r="M9">
        <f>((B12-B13)*F3)/(0.81*B3*F4)</f>
        <v>0</v>
      </c>
      <c r="O9">
        <f>B11</f>
        <v>9</v>
      </c>
      <c r="Z9" t="s">
        <v>27</v>
      </c>
      <c r="AA9">
        <v>4.62</v>
      </c>
      <c r="AD9" t="s">
        <v>45</v>
      </c>
      <c r="AE9">
        <f>((T12-T13)*X3)/(0.81*T3*X4)</f>
        <v>-3.568316532638653</v>
      </c>
      <c r="AG9">
        <f>T11</f>
        <v>9</v>
      </c>
      <c r="AR9" t="s">
        <v>27</v>
      </c>
      <c r="AS9">
        <v>4.62</v>
      </c>
      <c r="AV9" t="s">
        <v>45</v>
      </c>
      <c r="AW9">
        <f>((AL12-AL13)*AP3)/(0.81*AL3*AP4)</f>
        <v>0</v>
      </c>
      <c r="AY9">
        <f>AL11</f>
        <v>9</v>
      </c>
      <c r="BK9" t="s">
        <v>27</v>
      </c>
      <c r="BL9">
        <v>4.62</v>
      </c>
      <c r="BO9" t="s">
        <v>45</v>
      </c>
      <c r="BP9">
        <f>((BE12-BE13)*BI3)/(0.81*BE3*BI4)</f>
        <v>0</v>
      </c>
      <c r="BR9">
        <f>BE11</f>
        <v>9</v>
      </c>
      <c r="CD9" t="s">
        <v>27</v>
      </c>
      <c r="CE9">
        <v>4.62</v>
      </c>
      <c r="CH9" t="s">
        <v>45</v>
      </c>
      <c r="CI9">
        <f>((BX12-BX13)*CB3)/(0.81*BX3*CB4)</f>
        <v>0</v>
      </c>
      <c r="CK9">
        <f>BX11</f>
        <v>9</v>
      </c>
    </row>
    <row r="10" spans="1:92" x14ac:dyDescent="0.25">
      <c r="H10" t="s">
        <v>27</v>
      </c>
      <c r="I10">
        <v>3.08</v>
      </c>
      <c r="L10" t="s">
        <v>46</v>
      </c>
      <c r="M10">
        <f>B13/B12</f>
        <v>1</v>
      </c>
      <c r="N10" t="s">
        <v>47</v>
      </c>
      <c r="O10">
        <f>(0.0035/0.00196)*M10</f>
        <v>1.7857142857142858</v>
      </c>
      <c r="Z10" t="s">
        <v>27</v>
      </c>
      <c r="AA10">
        <v>3.08</v>
      </c>
      <c r="AD10" t="s">
        <v>46</v>
      </c>
      <c r="AE10">
        <f>T13/T12</f>
        <v>1.6796536796536796</v>
      </c>
      <c r="AF10" t="s">
        <v>47</v>
      </c>
      <c r="AG10">
        <f>(0.0035/0.00196)*AE10</f>
        <v>2.9993815708101423</v>
      </c>
      <c r="AR10" t="s">
        <v>27</v>
      </c>
      <c r="AS10">
        <v>3.08</v>
      </c>
      <c r="AV10" t="s">
        <v>46</v>
      </c>
      <c r="AW10">
        <f>AL13/AL12</f>
        <v>1</v>
      </c>
      <c r="AX10" t="s">
        <v>47</v>
      </c>
      <c r="AY10">
        <f>(0.0035/0.00196)*AW10</f>
        <v>1.7857142857142858</v>
      </c>
      <c r="BK10" t="s">
        <v>27</v>
      </c>
      <c r="BL10">
        <v>3.08</v>
      </c>
      <c r="BO10" t="s">
        <v>46</v>
      </c>
      <c r="BP10">
        <f>BE13/BE12</f>
        <v>1</v>
      </c>
      <c r="BQ10" t="s">
        <v>47</v>
      </c>
      <c r="BR10">
        <f>(0.0035/0.00196)*BP10</f>
        <v>1.7857142857142858</v>
      </c>
      <c r="CD10" t="s">
        <v>27</v>
      </c>
      <c r="CE10">
        <v>3.08</v>
      </c>
      <c r="CH10" t="s">
        <v>46</v>
      </c>
      <c r="CI10">
        <f>BX13/BX12</f>
        <v>1</v>
      </c>
      <c r="CJ10" t="s">
        <v>47</v>
      </c>
      <c r="CK10">
        <f>(0.0035/0.00196)*CI10</f>
        <v>1.7857142857142858</v>
      </c>
    </row>
    <row r="11" spans="1:92" x14ac:dyDescent="0.25">
      <c r="B11">
        <v>9</v>
      </c>
      <c r="C11" t="s">
        <v>48</v>
      </c>
      <c r="L11" t="s">
        <v>49</v>
      </c>
      <c r="M11">
        <f>(B12*F3)/(B3*B6*F4)</f>
        <v>0.11812945973496432</v>
      </c>
      <c r="T11">
        <v>9</v>
      </c>
      <c r="U11" t="s">
        <v>48</v>
      </c>
      <c r="AD11" t="s">
        <v>49</v>
      </c>
      <c r="AE11">
        <f>(T12*X3)/(T3*T6*X4)</f>
        <v>7.5940366972477066E-2</v>
      </c>
      <c r="AL11">
        <v>9</v>
      </c>
      <c r="AM11" t="s">
        <v>48</v>
      </c>
      <c r="AV11" t="s">
        <v>49</v>
      </c>
      <c r="AW11">
        <f>(AL12*AP3)/(AL3*AL6*AP4)</f>
        <v>0.11812945973496432</v>
      </c>
      <c r="BE11">
        <v>9</v>
      </c>
      <c r="BF11" t="s">
        <v>48</v>
      </c>
      <c r="BO11" t="s">
        <v>49</v>
      </c>
      <c r="BP11">
        <f>(BE12*BI3)/(BE3*BE6*BI4)</f>
        <v>0.11812945973496432</v>
      </c>
      <c r="BX11">
        <v>9</v>
      </c>
      <c r="BY11" t="s">
        <v>48</v>
      </c>
      <c r="CH11" t="s">
        <v>49</v>
      </c>
      <c r="CI11">
        <f>(BX12*CB3)/(BX3*BX6*CB4)</f>
        <v>0.11812945973496432</v>
      </c>
    </row>
    <row r="12" spans="1:92" x14ac:dyDescent="0.25">
      <c r="A12" t="s">
        <v>50</v>
      </c>
      <c r="B12">
        <f>I13</f>
        <v>4.62</v>
      </c>
      <c r="C12">
        <f>B13</f>
        <v>4.62</v>
      </c>
      <c r="H12" t="s">
        <v>32</v>
      </c>
      <c r="I12">
        <v>7.76</v>
      </c>
      <c r="L12" t="s">
        <v>51</v>
      </c>
      <c r="M12">
        <f>(M11/(2*0.81))*((1-O10)+SQRT(((1-O10)^2)+((4*0.81*O10/M11)*B5/B6)))*B6</f>
        <v>3.4200327527017995</v>
      </c>
      <c r="S12" t="s">
        <v>50</v>
      </c>
      <c r="T12">
        <f>AA13</f>
        <v>4.62</v>
      </c>
      <c r="U12">
        <f>T13</f>
        <v>7.76</v>
      </c>
      <c r="Z12" t="s">
        <v>32</v>
      </c>
      <c r="AA12">
        <v>7.76</v>
      </c>
      <c r="AD12" t="s">
        <v>51</v>
      </c>
      <c r="AE12">
        <f>(AE11/(2*0.81))*((1-AG10)+SQRT(((1-AG10)^2)+((4*0.81*AG10/AE11)*T5/T6)))*T6</f>
        <v>4.2665147259902225</v>
      </c>
      <c r="AK12" t="s">
        <v>50</v>
      </c>
      <c r="AL12">
        <f>AS13</f>
        <v>4.62</v>
      </c>
      <c r="AM12">
        <f>AL13</f>
        <v>4.62</v>
      </c>
      <c r="AR12" t="s">
        <v>32</v>
      </c>
      <c r="AS12">
        <v>7.76</v>
      </c>
      <c r="AV12" t="s">
        <v>51</v>
      </c>
      <c r="AW12">
        <f>(AW11/(2*0.81))*((1-AY10)+SQRT(((1-AY10)^2)+((4*0.81*AY10/AW11)*AL5/AL6)))*AL6</f>
        <v>3.4200327527017995</v>
      </c>
      <c r="BD12" t="s">
        <v>50</v>
      </c>
      <c r="BE12">
        <f>BL13</f>
        <v>4.62</v>
      </c>
      <c r="BF12">
        <f>BE13</f>
        <v>4.62</v>
      </c>
      <c r="BK12" t="s">
        <v>32</v>
      </c>
      <c r="BL12">
        <v>7.76</v>
      </c>
      <c r="BO12" t="s">
        <v>51</v>
      </c>
      <c r="BP12">
        <f>(BP11/(2*0.81))*((1-BR10)+SQRT(((1-BR10)^2)+((4*0.81*BR10/BP11)*BE5/BE6)))*BE6</f>
        <v>3.4200327527017995</v>
      </c>
      <c r="BW12" t="s">
        <v>50</v>
      </c>
      <c r="BX12">
        <f>CE13</f>
        <v>4.62</v>
      </c>
      <c r="BY12">
        <f>BX13</f>
        <v>4.62</v>
      </c>
      <c r="CD12" t="s">
        <v>32</v>
      </c>
      <c r="CE12">
        <v>7.76</v>
      </c>
      <c r="CH12" t="s">
        <v>51</v>
      </c>
      <c r="CI12">
        <f>(CI11/(2*0.81))*((1-CK10)+SQRT(((1-CK10)^2)+((4*0.81*CK10/CI11)*BX5/BX6)))*BX6</f>
        <v>3.4200327527017995</v>
      </c>
    </row>
    <row r="13" spans="1:92" x14ac:dyDescent="0.25">
      <c r="A13" t="s">
        <v>52</v>
      </c>
      <c r="B13">
        <f>I13</f>
        <v>4.62</v>
      </c>
      <c r="C13">
        <f>B12</f>
        <v>4.62</v>
      </c>
      <c r="H13" t="s">
        <v>27</v>
      </c>
      <c r="I13">
        <v>4.62</v>
      </c>
      <c r="S13" t="s">
        <v>52</v>
      </c>
      <c r="T13">
        <f>AA12</f>
        <v>7.76</v>
      </c>
      <c r="U13">
        <f>T12</f>
        <v>4.62</v>
      </c>
      <c r="Z13" t="s">
        <v>27</v>
      </c>
      <c r="AA13">
        <v>4.62</v>
      </c>
      <c r="AK13" t="s">
        <v>52</v>
      </c>
      <c r="AL13">
        <f>AS13</f>
        <v>4.62</v>
      </c>
      <c r="AM13">
        <f>AL12</f>
        <v>4.62</v>
      </c>
      <c r="AR13" t="s">
        <v>27</v>
      </c>
      <c r="AS13">
        <v>4.62</v>
      </c>
      <c r="BD13" t="s">
        <v>52</v>
      </c>
      <c r="BE13">
        <f>BL13</f>
        <v>4.62</v>
      </c>
      <c r="BF13">
        <f>BE12</f>
        <v>4.62</v>
      </c>
      <c r="BK13" t="s">
        <v>27</v>
      </c>
      <c r="BL13">
        <v>4.62</v>
      </c>
      <c r="BW13" t="s">
        <v>52</v>
      </c>
      <c r="BX13">
        <f>CE13</f>
        <v>4.62</v>
      </c>
      <c r="BY13">
        <f>BX12</f>
        <v>4.62</v>
      </c>
      <c r="CD13" t="s">
        <v>27</v>
      </c>
      <c r="CE13">
        <v>4.62</v>
      </c>
    </row>
    <row r="14" spans="1:92" x14ac:dyDescent="0.25">
      <c r="A14" t="s">
        <v>53</v>
      </c>
      <c r="B14">
        <f>M12</f>
        <v>3.4200327527017995</v>
      </c>
      <c r="C14">
        <f>M17</f>
        <v>3.4200327527017995</v>
      </c>
      <c r="H14" t="s">
        <v>33</v>
      </c>
      <c r="I14">
        <v>6.16</v>
      </c>
      <c r="L14" t="s">
        <v>45</v>
      </c>
      <c r="M14">
        <f>((C12-C13)*F3)/(0.81*B3*F4)</f>
        <v>0</v>
      </c>
      <c r="O14" t="str">
        <f>C11</f>
        <v>9'</v>
      </c>
      <c r="S14" t="s">
        <v>53</v>
      </c>
      <c r="T14">
        <f>AE12</f>
        <v>4.2665147259902225</v>
      </c>
      <c r="U14">
        <f>AE17</f>
        <v>5.8517462410134309</v>
      </c>
      <c r="Z14" t="s">
        <v>33</v>
      </c>
      <c r="AA14">
        <v>6.16</v>
      </c>
      <c r="AD14" t="s">
        <v>45</v>
      </c>
      <c r="AE14">
        <f>((U12-U13)*X3)/(0.81*T3*X4)</f>
        <v>3.568316532638653</v>
      </c>
      <c r="AG14" t="str">
        <f>U11</f>
        <v>9'</v>
      </c>
      <c r="AK14" t="s">
        <v>53</v>
      </c>
      <c r="AL14">
        <f>AW12</f>
        <v>3.4200327527017995</v>
      </c>
      <c r="AM14">
        <f>AW17</f>
        <v>3.4200327527017995</v>
      </c>
      <c r="AR14" t="s">
        <v>33</v>
      </c>
      <c r="AS14">
        <v>6.16</v>
      </c>
      <c r="AV14" t="s">
        <v>45</v>
      </c>
      <c r="AW14">
        <f>((AM12-AM13)*AP3)/(0.81*AL3*AP4)</f>
        <v>0</v>
      </c>
      <c r="AY14" t="str">
        <f>AM11</f>
        <v>9'</v>
      </c>
      <c r="BD14" t="s">
        <v>53</v>
      </c>
      <c r="BE14">
        <f>BP12</f>
        <v>3.4200327527017995</v>
      </c>
      <c r="BF14">
        <f>BP17</f>
        <v>3.4200327527017995</v>
      </c>
      <c r="BK14" t="s">
        <v>33</v>
      </c>
      <c r="BL14">
        <v>6.16</v>
      </c>
      <c r="BO14" t="s">
        <v>45</v>
      </c>
      <c r="BP14">
        <f>((BF12-BF13)*BI3)/(0.81*BE3*BI4)</f>
        <v>0</v>
      </c>
      <c r="BR14" t="str">
        <f>BF11</f>
        <v>9'</v>
      </c>
      <c r="BW14" t="s">
        <v>53</v>
      </c>
      <c r="BX14">
        <f>CI12</f>
        <v>3.4200327527017995</v>
      </c>
      <c r="BY14">
        <f>CI17</f>
        <v>3.4200327527017995</v>
      </c>
      <c r="CD14" t="s">
        <v>33</v>
      </c>
      <c r="CE14">
        <v>6.16</v>
      </c>
      <c r="CH14" t="s">
        <v>45</v>
      </c>
      <c r="CI14">
        <f>((BY12-BY13)*CB3)/(0.81*BX3*CB4)</f>
        <v>0</v>
      </c>
      <c r="CK14" t="str">
        <f>BY11</f>
        <v>9'</v>
      </c>
    </row>
    <row r="15" spans="1:92" x14ac:dyDescent="0.25">
      <c r="A15" t="s">
        <v>54</v>
      </c>
      <c r="B15">
        <f>(B14-B5)/B14*0.0035</f>
        <v>-5.935280485077542E-4</v>
      </c>
      <c r="C15">
        <f>(C14-B5)/C14*0.0035</f>
        <v>-5.935280485077542E-4</v>
      </c>
      <c r="L15" t="s">
        <v>46</v>
      </c>
      <c r="M15">
        <f>C13/C12</f>
        <v>1</v>
      </c>
      <c r="N15" t="s">
        <v>47</v>
      </c>
      <c r="O15">
        <f>(0.0035/0.00196)*M15</f>
        <v>1.7857142857142858</v>
      </c>
      <c r="S15" t="s">
        <v>54</v>
      </c>
      <c r="T15">
        <f>(T14-T5)/T14*0.0035</f>
        <v>2.1863314692984761E-4</v>
      </c>
      <c r="U15">
        <f>(U14-T5)/U14*0.0035</f>
        <v>1.1075517591864308E-3</v>
      </c>
      <c r="AD15" t="s">
        <v>46</v>
      </c>
      <c r="AE15">
        <f>U13/U12</f>
        <v>0.59536082474226804</v>
      </c>
      <c r="AF15" t="s">
        <v>47</v>
      </c>
      <c r="AG15">
        <f>(0.0035/0.00196)*AE15</f>
        <v>1.0631443298969072</v>
      </c>
      <c r="AK15" t="s">
        <v>54</v>
      </c>
      <c r="AL15">
        <f>(AL14-AL5)/AL14*0.0035</f>
        <v>-5.935280485077542E-4</v>
      </c>
      <c r="AM15">
        <f>(AM14-AL5)/AM14*0.0035</f>
        <v>-5.935280485077542E-4</v>
      </c>
      <c r="AV15" t="s">
        <v>46</v>
      </c>
      <c r="AW15">
        <f>AM13/AM12</f>
        <v>1</v>
      </c>
      <c r="AX15" t="s">
        <v>47</v>
      </c>
      <c r="AY15">
        <f>(0.0035/0.00196)*AW15</f>
        <v>1.7857142857142858</v>
      </c>
      <c r="BD15" t="s">
        <v>54</v>
      </c>
      <c r="BE15">
        <f>(BE14-BE5)/BE14*0.0035</f>
        <v>-5.935280485077542E-4</v>
      </c>
      <c r="BF15">
        <f>(BF14-BE5)/BF14*0.0035</f>
        <v>-5.935280485077542E-4</v>
      </c>
      <c r="BO15" t="s">
        <v>46</v>
      </c>
      <c r="BP15">
        <f>BF13/BF12</f>
        <v>1</v>
      </c>
      <c r="BQ15" t="s">
        <v>47</v>
      </c>
      <c r="BR15">
        <f>(0.0035/0.00196)*BP15</f>
        <v>1.7857142857142858</v>
      </c>
      <c r="BW15" t="s">
        <v>54</v>
      </c>
      <c r="BX15">
        <f>(BX14-BX5)/BX14*0.0035</f>
        <v>-5.935280485077542E-4</v>
      </c>
      <c r="BY15">
        <f>(BY14-BX5)/BY14*0.0035</f>
        <v>-5.935280485077542E-4</v>
      </c>
      <c r="CH15" t="s">
        <v>46</v>
      </c>
      <c r="CI15">
        <f>BY13/BY12</f>
        <v>1</v>
      </c>
      <c r="CJ15" t="s">
        <v>47</v>
      </c>
      <c r="CK15">
        <f>(0.0035/0.00196)*CI15</f>
        <v>1.7857142857142858</v>
      </c>
    </row>
    <row r="16" spans="1:92" x14ac:dyDescent="0.25">
      <c r="A16" t="s">
        <v>55</v>
      </c>
      <c r="B16">
        <f>B15*200000</f>
        <v>-118.70560970155084</v>
      </c>
      <c r="C16">
        <f>C15*200000</f>
        <v>-118.70560970155084</v>
      </c>
      <c r="L16" t="s">
        <v>49</v>
      </c>
      <c r="M16">
        <f>(C12*F3)/(B3*B6*F4)</f>
        <v>0.11812945973496432</v>
      </c>
      <c r="S16" t="s">
        <v>55</v>
      </c>
      <c r="T16">
        <f>T15*200000</f>
        <v>43.726629385969524</v>
      </c>
      <c r="U16">
        <f>U15*200000</f>
        <v>221.51035183728615</v>
      </c>
      <c r="AD16" t="s">
        <v>49</v>
      </c>
      <c r="AE16">
        <f>(U12*X3)/(T3*T6*X4)</f>
        <v>0.12755351681957186</v>
      </c>
      <c r="AK16" t="s">
        <v>55</v>
      </c>
      <c r="AL16">
        <f>AL15*200000</f>
        <v>-118.70560970155084</v>
      </c>
      <c r="AM16">
        <f>AM15*200000</f>
        <v>-118.70560970155084</v>
      </c>
      <c r="AV16" t="s">
        <v>49</v>
      </c>
      <c r="AW16">
        <f>(AM12*AP3)/(AL3*AL6*AP4)</f>
        <v>0.11812945973496432</v>
      </c>
      <c r="BD16" t="s">
        <v>55</v>
      </c>
      <c r="BE16">
        <f>BE15*200000</f>
        <v>-118.70560970155084</v>
      </c>
      <c r="BF16">
        <f>BF15*200000</f>
        <v>-118.70560970155084</v>
      </c>
      <c r="BO16" t="s">
        <v>49</v>
      </c>
      <c r="BP16">
        <f>(BF12*BI3)/(BE3*BE6*BI4)</f>
        <v>0.11812945973496432</v>
      </c>
      <c r="BW16" t="s">
        <v>55</v>
      </c>
      <c r="BX16">
        <f>BX15*200000</f>
        <v>-118.70560970155084</v>
      </c>
      <c r="BY16">
        <f>BY15*200000</f>
        <v>-118.70560970155084</v>
      </c>
      <c r="CH16" t="s">
        <v>49</v>
      </c>
      <c r="CI16">
        <f>(BY12*CB3)/(BX3*BX6*CB4)</f>
        <v>0.11812945973496432</v>
      </c>
    </row>
    <row r="17" spans="1:91" x14ac:dyDescent="0.25">
      <c r="A17" t="s">
        <v>56</v>
      </c>
      <c r="B17">
        <f>IF(ABS(B16)&gt;F3,F3*SIGN(B16),B16)</f>
        <v>-118.70560970155084</v>
      </c>
      <c r="C17">
        <f>IF(ABS(C16)&gt;F3,F3*SIGN(C16),C16)</f>
        <v>-118.70560970155084</v>
      </c>
      <c r="L17" t="s">
        <v>51</v>
      </c>
      <c r="M17">
        <f>(M16/(2*0.81))*((1-O15)+SQRT(((1-O15)^2)+((4*0.81*O15/M16)*B5/B6)))*B6</f>
        <v>3.4200327527017995</v>
      </c>
      <c r="S17" t="s">
        <v>56</v>
      </c>
      <c r="T17">
        <f>IF(ABS(T16)&gt;X3,X3*SIGN(T16),T16)</f>
        <v>43.726629385969524</v>
      </c>
      <c r="U17">
        <f>IF(ABS(U16)&gt;X3,X3*SIGN(U16),U16)</f>
        <v>221.51035183728615</v>
      </c>
      <c r="AD17" t="s">
        <v>51</v>
      </c>
      <c r="AE17">
        <f>(AE16/(2*0.81))*((1-AG15)+SQRT(((1-AG15)^2)+((4*0.81*AG15/AE16)*T5/T6)))*T6</f>
        <v>5.8517462410134309</v>
      </c>
      <c r="AK17" t="s">
        <v>56</v>
      </c>
      <c r="AL17">
        <f>IF(ABS(AL16)&gt;AP3,AP3*SIGN(AL16),AL16)</f>
        <v>-118.70560970155084</v>
      </c>
      <c r="AM17">
        <f>IF(ABS(AM16)&gt;AP3,AP3*SIGN(AM16),AM16)</f>
        <v>-118.70560970155084</v>
      </c>
      <c r="AV17" t="s">
        <v>51</v>
      </c>
      <c r="AW17">
        <f>(AW16/(2*0.81))*((1-AY15)+SQRT(((1-AY15)^2)+((4*0.81*AY15/AW16)*AL5/AL6)))*AL6</f>
        <v>3.4200327527017995</v>
      </c>
      <c r="BD17" t="s">
        <v>56</v>
      </c>
      <c r="BE17">
        <f>IF(ABS(BE16)&gt;BI3,BI3*SIGN(BE16),BE16)</f>
        <v>-118.70560970155084</v>
      </c>
      <c r="BF17">
        <f>IF(ABS(BF16)&gt;BI3,BI3*SIGN(BF16),BF16)</f>
        <v>-118.70560970155084</v>
      </c>
      <c r="BO17" t="s">
        <v>51</v>
      </c>
      <c r="BP17">
        <f>(BP16/(2*0.81))*((1-BR15)+SQRT(((1-BR15)^2)+((4*0.81*BR15/BP16)*BE5/BE6)))*BE6</f>
        <v>3.4200327527017995</v>
      </c>
      <c r="BW17" t="s">
        <v>56</v>
      </c>
      <c r="BX17">
        <f>IF(ABS(BX16)&gt;CB3,CB3*SIGN(BX16),BX16)</f>
        <v>-118.70560970155084</v>
      </c>
      <c r="BY17">
        <f>IF(ABS(BY16)&gt;CB3,CB3*SIGN(BY16),BY16)</f>
        <v>-118.70560970155084</v>
      </c>
      <c r="CH17" t="s">
        <v>51</v>
      </c>
      <c r="CI17">
        <f>(CI16/(2*0.81))*((1-CK15)+SQRT(((1-CK15)^2)+((4*0.81*CK15/CI16)*BX5/BX6)))*BX6</f>
        <v>3.4200327527017995</v>
      </c>
    </row>
    <row r="18" spans="1:91" x14ac:dyDescent="0.25">
      <c r="A18" t="s">
        <v>57</v>
      </c>
      <c r="B18">
        <f>0.81*B3*B14*F4/10</f>
        <v>235.52465955411267</v>
      </c>
      <c r="C18">
        <f>0.81*B3*C14*F4/10</f>
        <v>235.52465955411267</v>
      </c>
      <c r="S18" t="s">
        <v>57</v>
      </c>
      <c r="T18">
        <f>0.81*T3*T14*X4/10</f>
        <v>146.90932821149391</v>
      </c>
      <c r="U18">
        <f>0.81*T3*U14*X4/10</f>
        <v>201.49376349143955</v>
      </c>
      <c r="AK18" t="s">
        <v>57</v>
      </c>
      <c r="AL18">
        <f>0.81*AL3*AL14*AP4/10</f>
        <v>235.52465955411267</v>
      </c>
      <c r="AM18">
        <f>0.81*AL3*AM14*AP4/10</f>
        <v>235.52465955411267</v>
      </c>
      <c r="BD18" t="s">
        <v>57</v>
      </c>
      <c r="BE18">
        <f>0.81*BE3*BE14*BI4/10</f>
        <v>235.52465955411267</v>
      </c>
      <c r="BF18">
        <f>0.81*BE3*BF14*BI4/10</f>
        <v>235.52465955411267</v>
      </c>
      <c r="BW18" t="s">
        <v>57</v>
      </c>
      <c r="BX18">
        <f>0.81*BX3*BX14*CB4/10</f>
        <v>235.52465955411267</v>
      </c>
      <c r="BY18">
        <f>0.81*BX3*BY14*CB4/10</f>
        <v>235.52465955411267</v>
      </c>
    </row>
    <row r="19" spans="1:91" x14ac:dyDescent="0.25">
      <c r="A19" t="s">
        <v>58</v>
      </c>
      <c r="B19">
        <f>B13*B17/10</f>
        <v>-54.841991682116486</v>
      </c>
      <c r="C19">
        <f>C13*C17/10</f>
        <v>-54.841991682116486</v>
      </c>
      <c r="S19" t="s">
        <v>58</v>
      </c>
      <c r="T19">
        <f>T13*T17/10</f>
        <v>33.93186440351235</v>
      </c>
      <c r="U19">
        <f>U13*U17/10</f>
        <v>102.3377825488262</v>
      </c>
      <c r="AK19" t="s">
        <v>58</v>
      </c>
      <c r="AL19">
        <f>AL13*AL17/10</f>
        <v>-54.841991682116486</v>
      </c>
      <c r="AM19">
        <f>AM13*AM17/10</f>
        <v>-54.841991682116486</v>
      </c>
      <c r="BD19" t="s">
        <v>58</v>
      </c>
      <c r="BE19">
        <f>BE13*BE17/10</f>
        <v>-54.841991682116486</v>
      </c>
      <c r="BF19">
        <f>BF13*BF17/10</f>
        <v>-54.841991682116486</v>
      </c>
      <c r="BW19" t="s">
        <v>58</v>
      </c>
      <c r="BX19">
        <f>BX13*BX17/10</f>
        <v>-54.841991682116486</v>
      </c>
      <c r="BY19">
        <f>BY13*BY17/10</f>
        <v>-54.841991682116486</v>
      </c>
    </row>
    <row r="20" spans="1:91" x14ac:dyDescent="0.25">
      <c r="A20" t="s">
        <v>59</v>
      </c>
      <c r="B20">
        <f>B12*F3/10</f>
        <v>180.78059999999999</v>
      </c>
      <c r="C20">
        <f>C12*F3/10</f>
        <v>180.78059999999999</v>
      </c>
      <c r="S20" t="s">
        <v>59</v>
      </c>
      <c r="T20">
        <f>T12*X3/10</f>
        <v>180.78059999999999</v>
      </c>
      <c r="U20">
        <f>U12*X3/10</f>
        <v>303.64879999999999</v>
      </c>
      <c r="AK20" t="s">
        <v>59</v>
      </c>
      <c r="AL20">
        <f>AL12*AP3/10</f>
        <v>180.78059999999999</v>
      </c>
      <c r="AM20">
        <f>AM12*AP3/10</f>
        <v>180.78059999999999</v>
      </c>
      <c r="BD20" t="s">
        <v>59</v>
      </c>
      <c r="BE20">
        <f>BE12*BI3/10</f>
        <v>180.78059999999999</v>
      </c>
      <c r="BF20">
        <f>BF12*BI3/10</f>
        <v>180.78059999999999</v>
      </c>
      <c r="BW20" t="s">
        <v>59</v>
      </c>
      <c r="BX20">
        <f>BX12*CB3/10</f>
        <v>180.78059999999999</v>
      </c>
      <c r="BY20">
        <f>BY12*CB3/10</f>
        <v>180.78059999999999</v>
      </c>
    </row>
    <row r="21" spans="1:91" x14ac:dyDescent="0.25">
      <c r="A21" t="s">
        <v>60</v>
      </c>
      <c r="B21">
        <f>B20-B19-B18</f>
        <v>9.7932128003805019E-2</v>
      </c>
      <c r="C21">
        <f>C20-C19-C18</f>
        <v>9.7932128003805019E-2</v>
      </c>
      <c r="S21" t="s">
        <v>60</v>
      </c>
      <c r="T21">
        <f>T20-T19-T18</f>
        <v>-6.0592615006271444E-2</v>
      </c>
      <c r="U21">
        <f>U20-U19-U18</f>
        <v>-0.18274604026575503</v>
      </c>
      <c r="AK21" t="s">
        <v>60</v>
      </c>
      <c r="AL21">
        <f>AL20-AL19-AL18</f>
        <v>9.7932128003805019E-2</v>
      </c>
      <c r="AM21">
        <f>AM20-AM19-AM18</f>
        <v>9.7932128003805019E-2</v>
      </c>
      <c r="BD21" t="s">
        <v>60</v>
      </c>
      <c r="BE21">
        <f>BE20-BE19-BE18</f>
        <v>9.7932128003805019E-2</v>
      </c>
      <c r="BF21">
        <f>BF20-BF19-BF18</f>
        <v>9.7932128003805019E-2</v>
      </c>
      <c r="BW21" t="s">
        <v>60</v>
      </c>
      <c r="BX21">
        <f>BX20-BX19-BX18</f>
        <v>9.7932128003805019E-2</v>
      </c>
      <c r="BY21">
        <f>BY20-BY19-BY18</f>
        <v>9.7932128003805019E-2</v>
      </c>
    </row>
    <row r="22" spans="1:91" x14ac:dyDescent="0.25">
      <c r="A22" t="s">
        <v>61</v>
      </c>
      <c r="B22">
        <f>(B20*(B4-B5)-B19*B5-B18*0.416*B14)/100</f>
        <v>31.383299140349596</v>
      </c>
      <c r="C22">
        <f>-(C20*(B4-B5)-C19*B5-C18*0.416*C14)/100</f>
        <v>-31.383299140349596</v>
      </c>
      <c r="S22" t="s">
        <v>61</v>
      </c>
      <c r="T22">
        <f>(T20*(T4-T5)-T19*T5-T18*0.416*T14)/100</f>
        <v>97.272411645108861</v>
      </c>
      <c r="U22">
        <f>-(U20*(T4-T5)-U19*T5-U18*0.416*U14)/100</f>
        <v>-161.04480074595645</v>
      </c>
      <c r="AK22" t="s">
        <v>61</v>
      </c>
      <c r="AL22">
        <f>(AL20*(AL4-AL5)-AL19*AL5-AL18*0.416*AL14)/100</f>
        <v>31.383299140349596</v>
      </c>
      <c r="AM22">
        <f>-(AM20*(AL4-AL5)-AM19*AL5-AM18*0.416*AM14)/100</f>
        <v>-31.383299140349596</v>
      </c>
      <c r="AT22">
        <v>1</v>
      </c>
      <c r="BD22" t="s">
        <v>61</v>
      </c>
      <c r="BE22">
        <f>(BE20*(BE4-BE5)-BE19*BE5-BE18*0.416*BE14)/100</f>
        <v>31.383299140349596</v>
      </c>
      <c r="BF22">
        <f>-(BF20*(BE4-BE5)-BF19*BE5-BF18*0.416*BF14)/100</f>
        <v>-31.383299140349596</v>
      </c>
      <c r="BM22">
        <v>1</v>
      </c>
      <c r="BW22" t="s">
        <v>61</v>
      </c>
      <c r="BX22">
        <f>(BX20*(BX4-BX5)-BX19*BX5-BX18*0.416*BX14)/100</f>
        <v>31.383299140349596</v>
      </c>
      <c r="BY22">
        <f>-(BY20*(BX4-BX5)-BY19*BX5-BY18*0.416*BY14)/100</f>
        <v>-31.383299140349596</v>
      </c>
    </row>
    <row r="25" spans="1:91" x14ac:dyDescent="0.25">
      <c r="A25" t="s">
        <v>34</v>
      </c>
      <c r="C25">
        <v>2</v>
      </c>
      <c r="J25" s="14">
        <v>9</v>
      </c>
      <c r="K25" s="1">
        <v>13</v>
      </c>
      <c r="L25" s="1">
        <v>13</v>
      </c>
      <c r="M25" s="1">
        <v>17</v>
      </c>
      <c r="N25" s="1">
        <v>17</v>
      </c>
      <c r="O25" s="1">
        <v>21</v>
      </c>
      <c r="P25" s="1">
        <v>21</v>
      </c>
      <c r="Q25" s="1">
        <v>25</v>
      </c>
      <c r="R25" t="s">
        <v>34</v>
      </c>
      <c r="T25">
        <v>2</v>
      </c>
      <c r="AB25" s="1">
        <v>9</v>
      </c>
      <c r="AC25" s="14">
        <v>13</v>
      </c>
      <c r="AD25" s="16">
        <v>13</v>
      </c>
      <c r="AE25" s="1">
        <v>17</v>
      </c>
      <c r="AF25" s="1">
        <v>17</v>
      </c>
      <c r="AG25" s="1">
        <v>21</v>
      </c>
      <c r="AH25" s="1">
        <v>21</v>
      </c>
      <c r="AI25" s="1">
        <v>25</v>
      </c>
      <c r="AK25" t="s">
        <v>34</v>
      </c>
      <c r="AM25">
        <v>2</v>
      </c>
      <c r="AU25" s="1">
        <v>9</v>
      </c>
      <c r="AV25" s="1">
        <v>13</v>
      </c>
      <c r="AW25" s="1">
        <v>13</v>
      </c>
      <c r="AX25" s="16">
        <v>17</v>
      </c>
      <c r="AY25" s="14">
        <v>17</v>
      </c>
      <c r="AZ25" s="1">
        <v>21</v>
      </c>
      <c r="BA25" s="1">
        <v>21</v>
      </c>
      <c r="BB25" s="1">
        <v>25</v>
      </c>
      <c r="BC25" t="s">
        <v>34</v>
      </c>
      <c r="BE25">
        <v>2</v>
      </c>
      <c r="BM25" s="1">
        <v>9</v>
      </c>
      <c r="BN25" s="1">
        <v>13</v>
      </c>
      <c r="BO25" s="1">
        <v>13</v>
      </c>
      <c r="BP25" s="1">
        <v>17</v>
      </c>
      <c r="BQ25" s="1">
        <v>17</v>
      </c>
      <c r="BR25" s="14">
        <v>21</v>
      </c>
      <c r="BS25" s="14">
        <v>21</v>
      </c>
      <c r="BT25" s="1">
        <v>25</v>
      </c>
      <c r="BW25" t="s">
        <v>34</v>
      </c>
      <c r="BY25">
        <v>2</v>
      </c>
      <c r="CF25">
        <v>9</v>
      </c>
      <c r="CG25">
        <v>13</v>
      </c>
      <c r="CH25">
        <v>13</v>
      </c>
      <c r="CI25">
        <v>17</v>
      </c>
      <c r="CJ25">
        <v>17</v>
      </c>
      <c r="CK25">
        <v>21</v>
      </c>
      <c r="CL25">
        <v>21</v>
      </c>
      <c r="CM25" s="15">
        <v>25</v>
      </c>
    </row>
    <row r="26" spans="1:91" x14ac:dyDescent="0.25">
      <c r="J26" s="13" t="s">
        <v>27</v>
      </c>
      <c r="K26" s="13" t="s">
        <v>27</v>
      </c>
      <c r="L26" s="13" t="s">
        <v>32</v>
      </c>
      <c r="M26" s="13" t="s">
        <v>32</v>
      </c>
      <c r="N26" s="13" t="s">
        <v>27</v>
      </c>
      <c r="O26" s="13" t="s">
        <v>33</v>
      </c>
      <c r="P26" s="13" t="s">
        <v>33</v>
      </c>
      <c r="Q26" s="13" t="s">
        <v>33</v>
      </c>
      <c r="AA26" t="s">
        <v>35</v>
      </c>
      <c r="AB26" s="13" t="s">
        <v>27</v>
      </c>
      <c r="AC26" s="13" t="s">
        <v>27</v>
      </c>
      <c r="AD26" s="13" t="s">
        <v>32</v>
      </c>
      <c r="AE26" s="13" t="s">
        <v>32</v>
      </c>
      <c r="AF26" s="13" t="s">
        <v>27</v>
      </c>
      <c r="AG26" s="13" t="s">
        <v>33</v>
      </c>
      <c r="AH26" s="13" t="s">
        <v>33</v>
      </c>
      <c r="AI26" s="13" t="s">
        <v>33</v>
      </c>
      <c r="AT26" t="s">
        <v>35</v>
      </c>
      <c r="AU26" s="13" t="s">
        <v>27</v>
      </c>
      <c r="AV26" s="13" t="s">
        <v>27</v>
      </c>
      <c r="AW26" s="13" t="s">
        <v>32</v>
      </c>
      <c r="AX26" s="13" t="s">
        <v>32</v>
      </c>
      <c r="AY26" s="13" t="s">
        <v>27</v>
      </c>
      <c r="AZ26" s="13" t="s">
        <v>33</v>
      </c>
      <c r="BA26" s="13" t="s">
        <v>33</v>
      </c>
      <c r="BB26" s="13" t="s">
        <v>33</v>
      </c>
      <c r="BL26" t="s">
        <v>35</v>
      </c>
      <c r="BM26" s="13" t="s">
        <v>27</v>
      </c>
      <c r="BN26" s="13" t="s">
        <v>27</v>
      </c>
      <c r="BO26" s="13" t="s">
        <v>32</v>
      </c>
      <c r="BP26" s="13" t="s">
        <v>32</v>
      </c>
      <c r="BQ26" s="13" t="s">
        <v>27</v>
      </c>
      <c r="BR26" s="13" t="s">
        <v>33</v>
      </c>
      <c r="BS26" s="13" t="s">
        <v>33</v>
      </c>
      <c r="BT26" s="13" t="s">
        <v>33</v>
      </c>
      <c r="CF26" s="13" t="s">
        <v>27</v>
      </c>
      <c r="CG26" s="13" t="s">
        <v>27</v>
      </c>
      <c r="CH26" s="13" t="s">
        <v>32</v>
      </c>
      <c r="CI26" s="13" t="s">
        <v>32</v>
      </c>
      <c r="CJ26" s="13" t="s">
        <v>27</v>
      </c>
      <c r="CK26" s="13" t="s">
        <v>33</v>
      </c>
      <c r="CL26" s="13" t="s">
        <v>33</v>
      </c>
      <c r="CM26" s="13" t="s">
        <v>33</v>
      </c>
    </row>
    <row r="27" spans="1:91" x14ac:dyDescent="0.25">
      <c r="A27" t="s">
        <v>36</v>
      </c>
      <c r="B27">
        <v>60</v>
      </c>
      <c r="C27" t="s">
        <v>37</v>
      </c>
      <c r="E27" t="s">
        <v>38</v>
      </c>
      <c r="F27">
        <v>391.3</v>
      </c>
      <c r="G27" t="s">
        <v>39</v>
      </c>
      <c r="I27" t="s">
        <v>40</v>
      </c>
      <c r="J27" s="13" t="s">
        <v>27</v>
      </c>
      <c r="K27" s="13" t="s">
        <v>27</v>
      </c>
      <c r="L27" s="13" t="s">
        <v>32</v>
      </c>
      <c r="M27" s="13" t="s">
        <v>32</v>
      </c>
      <c r="N27" s="13" t="s">
        <v>27</v>
      </c>
      <c r="O27" s="13" t="s">
        <v>27</v>
      </c>
      <c r="P27" s="13" t="s">
        <v>27</v>
      </c>
      <c r="Q27" s="13" t="s">
        <v>27</v>
      </c>
      <c r="R27" t="s">
        <v>36</v>
      </c>
      <c r="S27">
        <v>30</v>
      </c>
      <c r="T27" t="s">
        <v>37</v>
      </c>
      <c r="V27" t="s">
        <v>38</v>
      </c>
      <c r="W27">
        <v>391.3</v>
      </c>
      <c r="X27" t="s">
        <v>39</v>
      </c>
      <c r="Z27" t="s">
        <v>40</v>
      </c>
      <c r="AA27" t="s">
        <v>21</v>
      </c>
      <c r="AB27" s="13" t="s">
        <v>27</v>
      </c>
      <c r="AC27" s="13" t="s">
        <v>27</v>
      </c>
      <c r="AD27" s="13" t="s">
        <v>32</v>
      </c>
      <c r="AE27" s="13" t="s">
        <v>32</v>
      </c>
      <c r="AF27" s="13" t="s">
        <v>27</v>
      </c>
      <c r="AG27" s="13" t="s">
        <v>27</v>
      </c>
      <c r="AH27" s="13" t="s">
        <v>27</v>
      </c>
      <c r="AI27" s="13" t="s">
        <v>27</v>
      </c>
      <c r="AK27" t="s">
        <v>36</v>
      </c>
      <c r="AL27">
        <v>60</v>
      </c>
      <c r="AM27" t="s">
        <v>37</v>
      </c>
      <c r="AO27" t="s">
        <v>38</v>
      </c>
      <c r="AP27">
        <v>391.3</v>
      </c>
      <c r="AQ27" t="s">
        <v>39</v>
      </c>
      <c r="AS27" t="s">
        <v>40</v>
      </c>
      <c r="AT27" t="s">
        <v>21</v>
      </c>
      <c r="AU27" s="13" t="s">
        <v>27</v>
      </c>
      <c r="AV27" s="13" t="s">
        <v>27</v>
      </c>
      <c r="AW27" s="13" t="s">
        <v>32</v>
      </c>
      <c r="AX27" s="13" t="s">
        <v>32</v>
      </c>
      <c r="AY27" s="13" t="s">
        <v>27</v>
      </c>
      <c r="AZ27" s="13" t="s">
        <v>27</v>
      </c>
      <c r="BA27" s="13" t="s">
        <v>27</v>
      </c>
      <c r="BB27" s="13" t="s">
        <v>27</v>
      </c>
      <c r="BC27" t="s">
        <v>36</v>
      </c>
      <c r="BD27">
        <v>60</v>
      </c>
      <c r="BE27" t="s">
        <v>37</v>
      </c>
      <c r="BG27" t="s">
        <v>38</v>
      </c>
      <c r="BH27">
        <v>391.3</v>
      </c>
      <c r="BI27" t="s">
        <v>39</v>
      </c>
      <c r="BK27" t="s">
        <v>40</v>
      </c>
      <c r="BL27" t="s">
        <v>21</v>
      </c>
      <c r="BM27" s="13" t="s">
        <v>27</v>
      </c>
      <c r="BN27" s="13" t="s">
        <v>27</v>
      </c>
      <c r="BO27" s="13" t="s">
        <v>32</v>
      </c>
      <c r="BP27" s="13" t="s">
        <v>32</v>
      </c>
      <c r="BQ27" s="13" t="s">
        <v>27</v>
      </c>
      <c r="BR27" s="13" t="s">
        <v>27</v>
      </c>
      <c r="BS27" s="13" t="s">
        <v>27</v>
      </c>
      <c r="BT27" s="13" t="s">
        <v>27</v>
      </c>
      <c r="BW27" t="s">
        <v>36</v>
      </c>
      <c r="BX27">
        <v>60</v>
      </c>
      <c r="BY27" t="s">
        <v>37</v>
      </c>
      <c r="CA27" t="s">
        <v>38</v>
      </c>
      <c r="CB27">
        <v>391.3</v>
      </c>
      <c r="CC27" t="s">
        <v>39</v>
      </c>
      <c r="CE27" t="s">
        <v>40</v>
      </c>
      <c r="CF27" s="13" t="s">
        <v>27</v>
      </c>
      <c r="CG27" s="13" t="s">
        <v>27</v>
      </c>
      <c r="CH27" s="13" t="s">
        <v>32</v>
      </c>
      <c r="CI27" s="13" t="s">
        <v>32</v>
      </c>
      <c r="CJ27" s="13" t="s">
        <v>27</v>
      </c>
      <c r="CK27" s="13" t="s">
        <v>27</v>
      </c>
      <c r="CL27" s="13" t="s">
        <v>27</v>
      </c>
      <c r="CM27" s="13" t="s">
        <v>27</v>
      </c>
    </row>
    <row r="28" spans="1:91" x14ac:dyDescent="0.25">
      <c r="A28" t="s">
        <v>41</v>
      </c>
      <c r="B28">
        <v>22</v>
      </c>
      <c r="C28" t="s">
        <v>37</v>
      </c>
      <c r="E28" t="s">
        <v>42</v>
      </c>
      <c r="F28">
        <v>14.17</v>
      </c>
      <c r="G28" t="s">
        <v>39</v>
      </c>
      <c r="H28" t="s">
        <v>22</v>
      </c>
      <c r="I28">
        <v>12.5</v>
      </c>
      <c r="R28" t="s">
        <v>41</v>
      </c>
      <c r="S28">
        <v>60</v>
      </c>
      <c r="T28" t="s">
        <v>37</v>
      </c>
      <c r="V28" t="s">
        <v>42</v>
      </c>
      <c r="W28">
        <v>14.17</v>
      </c>
      <c r="X28" t="s">
        <v>39</v>
      </c>
      <c r="Y28" t="s">
        <v>22</v>
      </c>
      <c r="Z28">
        <v>12.5</v>
      </c>
      <c r="AK28" t="s">
        <v>41</v>
      </c>
      <c r="AL28">
        <v>22</v>
      </c>
      <c r="AM28" t="s">
        <v>37</v>
      </c>
      <c r="AO28" t="s">
        <v>42</v>
      </c>
      <c r="AP28">
        <v>14.17</v>
      </c>
      <c r="AQ28" t="s">
        <v>39</v>
      </c>
      <c r="AR28" t="s">
        <v>22</v>
      </c>
      <c r="AS28">
        <v>12.5</v>
      </c>
      <c r="BC28" t="s">
        <v>41</v>
      </c>
      <c r="BD28">
        <v>22</v>
      </c>
      <c r="BE28" t="s">
        <v>37</v>
      </c>
      <c r="BG28" t="s">
        <v>42</v>
      </c>
      <c r="BH28">
        <v>14.17</v>
      </c>
      <c r="BI28" t="s">
        <v>39</v>
      </c>
      <c r="BJ28" t="s">
        <v>22</v>
      </c>
      <c r="BK28">
        <v>12.5</v>
      </c>
      <c r="BW28" t="s">
        <v>41</v>
      </c>
      <c r="BX28">
        <v>22</v>
      </c>
      <c r="BY28" t="s">
        <v>37</v>
      </c>
      <c r="CA28" t="s">
        <v>42</v>
      </c>
      <c r="CB28">
        <v>14.17</v>
      </c>
      <c r="CC28" t="s">
        <v>39</v>
      </c>
      <c r="CD28" t="s">
        <v>22</v>
      </c>
      <c r="CE28">
        <v>12.5</v>
      </c>
    </row>
    <row r="29" spans="1:91" x14ac:dyDescent="0.25">
      <c r="A29" t="s">
        <v>43</v>
      </c>
      <c r="B29">
        <v>4</v>
      </c>
      <c r="C29" t="s">
        <v>37</v>
      </c>
      <c r="H29" t="s">
        <v>23</v>
      </c>
      <c r="I29">
        <v>10.96</v>
      </c>
      <c r="R29" t="s">
        <v>43</v>
      </c>
      <c r="S29">
        <v>4</v>
      </c>
      <c r="T29" t="s">
        <v>37</v>
      </c>
      <c r="Y29" t="s">
        <v>23</v>
      </c>
      <c r="Z29">
        <v>10.96</v>
      </c>
      <c r="AK29" t="s">
        <v>43</v>
      </c>
      <c r="AL29">
        <v>4</v>
      </c>
      <c r="AM29" t="s">
        <v>37</v>
      </c>
      <c r="AR29" t="s">
        <v>23</v>
      </c>
      <c r="AS29">
        <v>10.96</v>
      </c>
      <c r="BC29" t="s">
        <v>43</v>
      </c>
      <c r="BD29">
        <v>4</v>
      </c>
      <c r="BE29" t="s">
        <v>37</v>
      </c>
      <c r="BJ29" t="s">
        <v>23</v>
      </c>
      <c r="BK29">
        <v>10.96</v>
      </c>
      <c r="BW29" t="s">
        <v>43</v>
      </c>
      <c r="BX29">
        <v>4</v>
      </c>
      <c r="BY29" t="s">
        <v>37</v>
      </c>
      <c r="CD29" t="s">
        <v>23</v>
      </c>
      <c r="CE29">
        <v>10.96</v>
      </c>
    </row>
    <row r="30" spans="1:91" x14ac:dyDescent="0.25">
      <c r="A30" t="s">
        <v>44</v>
      </c>
      <c r="B30">
        <f>B28-B29</f>
        <v>18</v>
      </c>
      <c r="C30" t="s">
        <v>37</v>
      </c>
      <c r="H30" t="s">
        <v>24</v>
      </c>
      <c r="I30">
        <v>9.36</v>
      </c>
      <c r="R30" t="s">
        <v>44</v>
      </c>
      <c r="S30">
        <f>S28-S29</f>
        <v>56</v>
      </c>
      <c r="T30" t="s">
        <v>37</v>
      </c>
      <c r="Y30" t="s">
        <v>24</v>
      </c>
      <c r="Z30">
        <v>9.36</v>
      </c>
      <c r="AK30" t="s">
        <v>44</v>
      </c>
      <c r="AL30">
        <f>AL28-AL29</f>
        <v>18</v>
      </c>
      <c r="AM30" t="s">
        <v>37</v>
      </c>
      <c r="AR30" t="s">
        <v>24</v>
      </c>
      <c r="AS30">
        <v>9.36</v>
      </c>
      <c r="BC30" t="s">
        <v>44</v>
      </c>
      <c r="BD30">
        <f>BD28-BD29</f>
        <v>18</v>
      </c>
      <c r="BE30" t="s">
        <v>37</v>
      </c>
      <c r="BJ30" t="s">
        <v>24</v>
      </c>
      <c r="BK30">
        <v>9.36</v>
      </c>
      <c r="BW30" t="s">
        <v>44</v>
      </c>
      <c r="BX30">
        <f>BX28-BX29</f>
        <v>18</v>
      </c>
      <c r="BY30" t="s">
        <v>37</v>
      </c>
      <c r="CD30" t="s">
        <v>24</v>
      </c>
      <c r="CE30">
        <v>9.36</v>
      </c>
    </row>
    <row r="31" spans="1:91" x14ac:dyDescent="0.25">
      <c r="H31" t="s">
        <v>25</v>
      </c>
      <c r="I31">
        <v>7.82</v>
      </c>
      <c r="Y31" t="s">
        <v>25</v>
      </c>
      <c r="Z31">
        <v>7.82</v>
      </c>
      <c r="AR31" t="s">
        <v>25</v>
      </c>
      <c r="AS31">
        <v>7.82</v>
      </c>
      <c r="BJ31" t="s">
        <v>25</v>
      </c>
      <c r="BK31">
        <v>7.82</v>
      </c>
      <c r="CD31" t="s">
        <v>25</v>
      </c>
      <c r="CE31">
        <v>7.82</v>
      </c>
    </row>
    <row r="32" spans="1:91" x14ac:dyDescent="0.25">
      <c r="H32" t="s">
        <v>26</v>
      </c>
      <c r="I32">
        <v>6.28</v>
      </c>
      <c r="Y32" t="s">
        <v>26</v>
      </c>
      <c r="Z32">
        <v>6.28</v>
      </c>
      <c r="AR32" t="s">
        <v>26</v>
      </c>
      <c r="AS32">
        <v>6.28</v>
      </c>
      <c r="BJ32" t="s">
        <v>26</v>
      </c>
      <c r="BK32">
        <v>6.28</v>
      </c>
      <c r="CD32" t="s">
        <v>26</v>
      </c>
      <c r="CE32">
        <v>6.28</v>
      </c>
    </row>
    <row r="33" spans="1:89" x14ac:dyDescent="0.25">
      <c r="H33" t="s">
        <v>27</v>
      </c>
      <c r="I33">
        <v>4.62</v>
      </c>
      <c r="L33" t="s">
        <v>45</v>
      </c>
      <c r="M33">
        <f>((B36-B37)*F27)/(0.81*B27*F28)</f>
        <v>0</v>
      </c>
      <c r="O33">
        <f>B35</f>
        <v>9</v>
      </c>
      <c r="Y33" t="s">
        <v>27</v>
      </c>
      <c r="Z33">
        <v>4.62</v>
      </c>
      <c r="AC33" t="s">
        <v>45</v>
      </c>
      <c r="AD33">
        <f>((S36-S37)*W27)/(0.81*S27*W28)</f>
        <v>0</v>
      </c>
      <c r="AF33">
        <f>S35</f>
        <v>9</v>
      </c>
      <c r="AR33" t="s">
        <v>27</v>
      </c>
      <c r="AS33">
        <v>4.62</v>
      </c>
      <c r="AV33" t="s">
        <v>45</v>
      </c>
      <c r="AW33">
        <f>((AL36-AL37)*AP27)/(0.81*AL27*AP28)</f>
        <v>0</v>
      </c>
      <c r="AY33">
        <f>AL35</f>
        <v>9</v>
      </c>
      <c r="BJ33" t="s">
        <v>27</v>
      </c>
      <c r="BK33">
        <v>4.62</v>
      </c>
      <c r="BN33" t="s">
        <v>45</v>
      </c>
      <c r="BO33">
        <f>((BD36-BD37)*BH27)/(0.81*BD27*BH28)</f>
        <v>-0.8750330350738097</v>
      </c>
      <c r="BQ33">
        <f>BD35</f>
        <v>9</v>
      </c>
      <c r="CD33" t="s">
        <v>27</v>
      </c>
      <c r="CE33">
        <v>4.62</v>
      </c>
      <c r="CH33" t="s">
        <v>45</v>
      </c>
      <c r="CI33">
        <f>((BX36-BX37)*CB27)/(0.81*BX27*CB28)</f>
        <v>-0.8750330350738097</v>
      </c>
      <c r="CK33">
        <f>BX35</f>
        <v>9</v>
      </c>
    </row>
    <row r="34" spans="1:89" x14ac:dyDescent="0.25">
      <c r="H34" t="s">
        <v>27</v>
      </c>
      <c r="I34">
        <v>3.08</v>
      </c>
      <c r="L34" t="s">
        <v>46</v>
      </c>
      <c r="M34">
        <f>B37/B36</f>
        <v>1</v>
      </c>
      <c r="N34" t="s">
        <v>47</v>
      </c>
      <c r="O34">
        <f>(0.0035/0.00196)*M34</f>
        <v>1.7857142857142858</v>
      </c>
      <c r="Y34" t="s">
        <v>27</v>
      </c>
      <c r="Z34">
        <v>3.08</v>
      </c>
      <c r="AC34" t="s">
        <v>46</v>
      </c>
      <c r="AD34">
        <f>S37/S36</f>
        <v>1</v>
      </c>
      <c r="AE34" t="s">
        <v>47</v>
      </c>
      <c r="AF34">
        <f>(0.0035/0.00196)*AD34</f>
        <v>1.7857142857142858</v>
      </c>
      <c r="AR34" t="s">
        <v>27</v>
      </c>
      <c r="AS34">
        <v>3.08</v>
      </c>
      <c r="AV34" t="s">
        <v>46</v>
      </c>
      <c r="AW34">
        <f>AL37/AL36</f>
        <v>1</v>
      </c>
      <c r="AX34" t="s">
        <v>47</v>
      </c>
      <c r="AY34">
        <f>(0.0035/0.00196)*AW34</f>
        <v>1.7857142857142858</v>
      </c>
      <c r="BJ34" t="s">
        <v>27</v>
      </c>
      <c r="BK34">
        <v>3.08</v>
      </c>
      <c r="BN34" t="s">
        <v>46</v>
      </c>
      <c r="BO34">
        <f>BD37/BD36</f>
        <v>1.3333333333333333</v>
      </c>
      <c r="BP34" t="s">
        <v>47</v>
      </c>
      <c r="BQ34">
        <f>(0.0035/0.00196)*BO34</f>
        <v>2.3809523809523809</v>
      </c>
      <c r="CD34" t="s">
        <v>27</v>
      </c>
      <c r="CE34">
        <v>3.08</v>
      </c>
      <c r="CH34" t="s">
        <v>46</v>
      </c>
      <c r="CI34">
        <f>BX37/BX36</f>
        <v>1.3333333333333333</v>
      </c>
      <c r="CJ34" t="s">
        <v>47</v>
      </c>
      <c r="CK34">
        <f>(0.0035/0.00196)*CI34</f>
        <v>2.3809523809523809</v>
      </c>
    </row>
    <row r="35" spans="1:89" x14ac:dyDescent="0.25">
      <c r="B35">
        <v>9</v>
      </c>
      <c r="C35" t="s">
        <v>48</v>
      </c>
      <c r="L35" t="s">
        <v>49</v>
      </c>
      <c r="M35">
        <f>(B36*F27)/(B27*B30*F28)</f>
        <v>0.11812945973496432</v>
      </c>
      <c r="S35">
        <v>9</v>
      </c>
      <c r="T35" t="s">
        <v>48</v>
      </c>
      <c r="AC35" t="s">
        <v>49</v>
      </c>
      <c r="AD35">
        <f>(S36*W27)/(S27*S30*W28)</f>
        <v>0.12755351681957186</v>
      </c>
      <c r="AL35">
        <v>9</v>
      </c>
      <c r="AM35" t="s">
        <v>48</v>
      </c>
      <c r="AV35" t="s">
        <v>49</v>
      </c>
      <c r="AW35">
        <f>(AL36*AP27)/(AL27*AL30*AP28)</f>
        <v>0.11812945973496432</v>
      </c>
      <c r="BD35">
        <v>9</v>
      </c>
      <c r="BE35" t="s">
        <v>48</v>
      </c>
      <c r="BN35" t="s">
        <v>49</v>
      </c>
      <c r="BO35">
        <f>(BD36*BH27)/(BD27*BD30*BH28)</f>
        <v>0.11812945973496432</v>
      </c>
      <c r="BX35">
        <v>9</v>
      </c>
      <c r="BY35" t="s">
        <v>48</v>
      </c>
      <c r="CH35" t="s">
        <v>49</v>
      </c>
      <c r="CI35">
        <f>(BX36*CB27)/(BX27*BX30*CB28)</f>
        <v>0.11812945973496432</v>
      </c>
    </row>
    <row r="36" spans="1:89" x14ac:dyDescent="0.25">
      <c r="A36" t="s">
        <v>50</v>
      </c>
      <c r="B36">
        <f>I37</f>
        <v>4.62</v>
      </c>
      <c r="C36">
        <f>B37</f>
        <v>4.62</v>
      </c>
      <c r="H36" t="s">
        <v>32</v>
      </c>
      <c r="I36">
        <v>7.76</v>
      </c>
      <c r="L36" t="s">
        <v>51</v>
      </c>
      <c r="M36">
        <f>(M35/(2*0.81))*((1-O34)+SQRT(((1-O34)^2)+((4*0.81*O34/M35)*B29/B30)))*B30</f>
        <v>3.4200327527017995</v>
      </c>
      <c r="R36" t="s">
        <v>50</v>
      </c>
      <c r="S36">
        <f>Z36</f>
        <v>7.76</v>
      </c>
      <c r="T36">
        <f>S37</f>
        <v>7.76</v>
      </c>
      <c r="Y36" t="s">
        <v>32</v>
      </c>
      <c r="Z36">
        <v>7.76</v>
      </c>
      <c r="AC36" t="s">
        <v>51</v>
      </c>
      <c r="AD36">
        <f>(AD35/(2*0.81))*((1-AF34)+SQRT(((1-AF34)^2)+((4*0.81*AF34/AD35)*S29/S30)))*S30</f>
        <v>5.1953509704896446</v>
      </c>
      <c r="AK36" t="s">
        <v>50</v>
      </c>
      <c r="AL36">
        <f>AS37</f>
        <v>4.62</v>
      </c>
      <c r="AM36">
        <f>AL37</f>
        <v>4.62</v>
      </c>
      <c r="AR36" t="s">
        <v>32</v>
      </c>
      <c r="AS36">
        <v>7.76</v>
      </c>
      <c r="AV36" t="s">
        <v>51</v>
      </c>
      <c r="AW36">
        <f>(AW35/(2*0.81))*((1-AY34)+SQRT(((1-AY34)^2)+((4*0.81*AY34/AW35)*AL29/AL30)))*AL30</f>
        <v>3.4200327527017995</v>
      </c>
      <c r="BC36" t="s">
        <v>50</v>
      </c>
      <c r="BD36">
        <f>BK37</f>
        <v>4.62</v>
      </c>
      <c r="BE36">
        <f>BD37</f>
        <v>6.16</v>
      </c>
      <c r="BJ36" t="s">
        <v>32</v>
      </c>
      <c r="BK36">
        <v>7.76</v>
      </c>
      <c r="BN36" t="s">
        <v>51</v>
      </c>
      <c r="BO36">
        <f>(BO35/(2*0.81))*((1-BQ34)+SQRT(((1-BQ34)^2)+((4*0.81*BQ34/BO35)*BD29/BD30)))*BD30</f>
        <v>3.5059227257806085</v>
      </c>
      <c r="BW36" t="s">
        <v>50</v>
      </c>
      <c r="BX36">
        <f>CE37</f>
        <v>4.62</v>
      </c>
      <c r="BY36">
        <f>BX37</f>
        <v>6.16</v>
      </c>
      <c r="CD36" t="s">
        <v>32</v>
      </c>
      <c r="CE36">
        <v>7.76</v>
      </c>
      <c r="CH36" t="s">
        <v>51</v>
      </c>
      <c r="CI36">
        <f>(CI35/(2*0.81))*((1-CK34)+SQRT(((1-CK34)^2)+((4*0.81*CK34/CI35)*BX29/BX30)))*BX30</f>
        <v>3.5059227257806085</v>
      </c>
    </row>
    <row r="37" spans="1:89" x14ac:dyDescent="0.25">
      <c r="A37" t="s">
        <v>52</v>
      </c>
      <c r="B37">
        <f>I37</f>
        <v>4.62</v>
      </c>
      <c r="C37">
        <f>B36</f>
        <v>4.62</v>
      </c>
      <c r="H37" t="s">
        <v>27</v>
      </c>
      <c r="I37">
        <v>4.62</v>
      </c>
      <c r="R37" t="s">
        <v>52</v>
      </c>
      <c r="S37">
        <f>Z36</f>
        <v>7.76</v>
      </c>
      <c r="T37">
        <f>S36</f>
        <v>7.76</v>
      </c>
      <c r="Y37" t="s">
        <v>27</v>
      </c>
      <c r="Z37">
        <v>4.62</v>
      </c>
      <c r="AK37" t="s">
        <v>52</v>
      </c>
      <c r="AL37">
        <f>AS37</f>
        <v>4.62</v>
      </c>
      <c r="AM37">
        <f>AL36</f>
        <v>4.62</v>
      </c>
      <c r="AR37" t="s">
        <v>27</v>
      </c>
      <c r="AS37">
        <v>4.62</v>
      </c>
      <c r="BC37" t="s">
        <v>52</v>
      </c>
      <c r="BD37">
        <f>BK38</f>
        <v>6.16</v>
      </c>
      <c r="BE37">
        <f>BD36</f>
        <v>4.62</v>
      </c>
      <c r="BJ37" t="s">
        <v>27</v>
      </c>
      <c r="BK37">
        <v>4.62</v>
      </c>
      <c r="BW37" t="s">
        <v>52</v>
      </c>
      <c r="BX37">
        <f>CE38</f>
        <v>6.16</v>
      </c>
      <c r="BY37">
        <f>BX36</f>
        <v>4.62</v>
      </c>
      <c r="CD37" t="s">
        <v>27</v>
      </c>
      <c r="CE37">
        <v>4.62</v>
      </c>
    </row>
    <row r="38" spans="1:89" x14ac:dyDescent="0.25">
      <c r="A38" t="s">
        <v>53</v>
      </c>
      <c r="B38">
        <f>M36</f>
        <v>3.4200327527017995</v>
      </c>
      <c r="C38">
        <f>M41</f>
        <v>3.4200327527017995</v>
      </c>
      <c r="H38" t="s">
        <v>33</v>
      </c>
      <c r="I38">
        <v>6.16</v>
      </c>
      <c r="L38" t="s">
        <v>45</v>
      </c>
      <c r="M38">
        <f>((C36-C37)*F27)/(0.81*B27*F28)</f>
        <v>0</v>
      </c>
      <c r="O38" t="str">
        <f>C35</f>
        <v>9'</v>
      </c>
      <c r="R38" t="s">
        <v>53</v>
      </c>
      <c r="S38">
        <f>AD36</f>
        <v>5.1953509704896446</v>
      </c>
      <c r="T38">
        <f>AD41</f>
        <v>5.1953509704896446</v>
      </c>
      <c r="Y38" t="s">
        <v>33</v>
      </c>
      <c r="Z38">
        <v>6.16</v>
      </c>
      <c r="AC38" t="s">
        <v>45</v>
      </c>
      <c r="AD38">
        <f>((T36-T37)*W27)/(0.81*S27*W28)</f>
        <v>0</v>
      </c>
      <c r="AF38" t="str">
        <f>T35</f>
        <v>9'</v>
      </c>
      <c r="AK38" t="s">
        <v>53</v>
      </c>
      <c r="AL38">
        <f>AW36</f>
        <v>3.4200327527017995</v>
      </c>
      <c r="AM38">
        <f>AW41</f>
        <v>3.4200327527017995</v>
      </c>
      <c r="AR38" t="s">
        <v>33</v>
      </c>
      <c r="AS38">
        <v>6.16</v>
      </c>
      <c r="AV38" t="s">
        <v>45</v>
      </c>
      <c r="AW38">
        <f>((AM36-AM37)*AP27)/(0.81*AL27*AP28)</f>
        <v>0</v>
      </c>
      <c r="AY38" t="str">
        <f>AM35</f>
        <v>9'</v>
      </c>
      <c r="BC38" t="s">
        <v>53</v>
      </c>
      <c r="BD38">
        <f>BO36</f>
        <v>3.5059227257806085</v>
      </c>
      <c r="BE38">
        <f>BO41</f>
        <v>3.77695676475195</v>
      </c>
      <c r="BJ38" t="s">
        <v>33</v>
      </c>
      <c r="BK38">
        <v>6.16</v>
      </c>
      <c r="BN38" t="s">
        <v>45</v>
      </c>
      <c r="BO38">
        <f>((BE36-BE37)*BH27)/(0.81*BD27*BH28)</f>
        <v>0.8750330350738097</v>
      </c>
      <c r="BQ38" t="str">
        <f>BE35</f>
        <v>9'</v>
      </c>
      <c r="BW38" t="s">
        <v>53</v>
      </c>
      <c r="BX38">
        <f>CI36</f>
        <v>3.5059227257806085</v>
      </c>
      <c r="BY38">
        <f>CI41</f>
        <v>3.77695676475195</v>
      </c>
      <c r="CD38" t="s">
        <v>33</v>
      </c>
      <c r="CE38">
        <v>6.16</v>
      </c>
      <c r="CH38" t="s">
        <v>45</v>
      </c>
      <c r="CI38">
        <f>((BY36-BY37)*CB27)/(0.81*BX27*CB28)</f>
        <v>0.8750330350738097</v>
      </c>
      <c r="CK38" t="str">
        <f>BY35</f>
        <v>9'</v>
      </c>
    </row>
    <row r="39" spans="1:89" x14ac:dyDescent="0.25">
      <c r="A39" t="s">
        <v>54</v>
      </c>
      <c r="B39">
        <f>(B38-B29)/B38*0.0035</f>
        <v>-5.935280485077542E-4</v>
      </c>
      <c r="C39">
        <f>(C38-B29)/C38*0.0035</f>
        <v>-5.935280485077542E-4</v>
      </c>
      <c r="L39" t="s">
        <v>46</v>
      </c>
      <c r="M39">
        <f>C37/C36</f>
        <v>1</v>
      </c>
      <c r="N39" t="s">
        <v>47</v>
      </c>
      <c r="O39">
        <f>(0.0035/0.00196)*M39</f>
        <v>1.7857142857142858</v>
      </c>
      <c r="R39" t="s">
        <v>54</v>
      </c>
      <c r="S39">
        <f>(S38-S29)/S38*0.0035</f>
        <v>8.0528311185864958E-4</v>
      </c>
      <c r="T39">
        <f>(T38-S29)/T38*0.0035</f>
        <v>8.0528311185864958E-4</v>
      </c>
      <c r="AC39" t="s">
        <v>46</v>
      </c>
      <c r="AD39">
        <f>T37/T36</f>
        <v>1</v>
      </c>
      <c r="AE39" t="s">
        <v>47</v>
      </c>
      <c r="AF39">
        <f>(0.0035/0.00196)*AD39</f>
        <v>1.7857142857142858</v>
      </c>
      <c r="AK39" t="s">
        <v>54</v>
      </c>
      <c r="AL39">
        <f>(AL38-AL29)/AL38*0.0035</f>
        <v>-5.935280485077542E-4</v>
      </c>
      <c r="AM39">
        <f>(AM38-AL29)/AM38*0.0035</f>
        <v>-5.935280485077542E-4</v>
      </c>
      <c r="AV39" t="s">
        <v>46</v>
      </c>
      <c r="AW39">
        <f>AM37/AM36</f>
        <v>1</v>
      </c>
      <c r="AX39" t="s">
        <v>47</v>
      </c>
      <c r="AY39">
        <f>(0.0035/0.00196)*AW39</f>
        <v>1.7857142857142858</v>
      </c>
      <c r="BC39" t="s">
        <v>54</v>
      </c>
      <c r="BD39">
        <f>(BD38-BD29)/BD38*0.0035</f>
        <v>-4.9324260544928041E-4</v>
      </c>
      <c r="BE39">
        <f>(BE38-BD29)/BE38*0.0035</f>
        <v>-2.0668791622226686E-4</v>
      </c>
      <c r="BN39" t="s">
        <v>46</v>
      </c>
      <c r="BO39">
        <f>BE37/BE36</f>
        <v>0.75</v>
      </c>
      <c r="BP39" t="s">
        <v>47</v>
      </c>
      <c r="BQ39">
        <f>(0.0035/0.00196)*BO39</f>
        <v>1.3392857142857144</v>
      </c>
      <c r="BW39" t="s">
        <v>54</v>
      </c>
      <c r="BX39">
        <f>(BX38-BX29)/BX38*0.0035</f>
        <v>-4.9324260544928041E-4</v>
      </c>
      <c r="BY39">
        <f>(BY38-BX29)/BY38*0.0035</f>
        <v>-2.0668791622226686E-4</v>
      </c>
      <c r="CH39" t="s">
        <v>46</v>
      </c>
      <c r="CI39">
        <f>BY37/BY36</f>
        <v>0.75</v>
      </c>
      <c r="CJ39" t="s">
        <v>47</v>
      </c>
      <c r="CK39">
        <f>(0.0035/0.00196)*CI39</f>
        <v>1.3392857142857144</v>
      </c>
    </row>
    <row r="40" spans="1:89" x14ac:dyDescent="0.25">
      <c r="A40" t="s">
        <v>55</v>
      </c>
      <c r="B40">
        <f>B39*200000</f>
        <v>-118.70560970155084</v>
      </c>
      <c r="C40">
        <f>C39*200000</f>
        <v>-118.70560970155084</v>
      </c>
      <c r="L40" t="s">
        <v>49</v>
      </c>
      <c r="M40">
        <f>(C36*F27)/(B27*B30*F28)</f>
        <v>0.11812945973496432</v>
      </c>
      <c r="R40" t="s">
        <v>55</v>
      </c>
      <c r="S40">
        <f>S39*200000</f>
        <v>161.0566223717299</v>
      </c>
      <c r="T40">
        <f>T39*200000</f>
        <v>161.0566223717299</v>
      </c>
      <c r="AC40" t="s">
        <v>49</v>
      </c>
      <c r="AD40">
        <f>(T36*W27)/(S27*S30*W28)</f>
        <v>0.12755351681957186</v>
      </c>
      <c r="AK40" t="s">
        <v>55</v>
      </c>
      <c r="AL40">
        <f>AL39*200000</f>
        <v>-118.70560970155084</v>
      </c>
      <c r="AM40">
        <f>AM39*200000</f>
        <v>-118.70560970155084</v>
      </c>
      <c r="AV40" t="s">
        <v>49</v>
      </c>
      <c r="AW40">
        <f>(AM36*AP27)/(AL27*AL30*AP28)</f>
        <v>0.11812945973496432</v>
      </c>
      <c r="BC40" t="s">
        <v>55</v>
      </c>
      <c r="BD40">
        <f>BD39*200000</f>
        <v>-98.648521089856075</v>
      </c>
      <c r="BE40">
        <f>BE39*200000</f>
        <v>-41.33758324445337</v>
      </c>
      <c r="BN40" t="s">
        <v>49</v>
      </c>
      <c r="BO40">
        <f>(BE36*BH27)/(BD27*BD30*BH28)</f>
        <v>0.15750594631328577</v>
      </c>
      <c r="BW40" t="s">
        <v>55</v>
      </c>
      <c r="BX40">
        <f>BX39*200000</f>
        <v>-98.648521089856075</v>
      </c>
      <c r="BY40">
        <f>BY39*200000</f>
        <v>-41.33758324445337</v>
      </c>
      <c r="CH40" t="s">
        <v>49</v>
      </c>
      <c r="CI40">
        <f>(BY36*CB27)/(BX27*BX30*CB28)</f>
        <v>0.15750594631328577</v>
      </c>
    </row>
    <row r="41" spans="1:89" x14ac:dyDescent="0.25">
      <c r="A41" t="s">
        <v>56</v>
      </c>
      <c r="B41">
        <f>IF(ABS(B40)&gt;F27,F27*SIGN(B40),B40)</f>
        <v>-118.70560970155084</v>
      </c>
      <c r="C41">
        <f>IF(ABS(C40)&gt;F27,F27*SIGN(C40),C40)</f>
        <v>-118.70560970155084</v>
      </c>
      <c r="L41" t="s">
        <v>51</v>
      </c>
      <c r="M41">
        <f>(M40/(2*0.81))*((1-O39)+SQRT(((1-O39)^2)+((4*0.81*O39/M40)*B29/B30)))*B30</f>
        <v>3.4200327527017995</v>
      </c>
      <c r="R41" t="s">
        <v>56</v>
      </c>
      <c r="S41">
        <f>IF(ABS(S40)&gt;W27,W27*SIGN(S40),S40)</f>
        <v>161.0566223717299</v>
      </c>
      <c r="T41">
        <f>IF(ABS(T40)&gt;W27,W27*SIGN(T40),T40)</f>
        <v>161.0566223717299</v>
      </c>
      <c r="AC41" t="s">
        <v>51</v>
      </c>
      <c r="AD41">
        <f>(AD40/(2*0.81))*((1-AF39)+SQRT(((1-AF39)^2)+((4*0.81*AF39/AD40)*S29/S30)))*S30</f>
        <v>5.1953509704896446</v>
      </c>
      <c r="AK41" t="s">
        <v>56</v>
      </c>
      <c r="AL41">
        <f>IF(ABS(AL40)&gt;AP27,AP27*SIGN(AL40),AL40)</f>
        <v>-118.70560970155084</v>
      </c>
      <c r="AM41">
        <f>IF(ABS(AM40)&gt;AP27,AP27*SIGN(AM40),AM40)</f>
        <v>-118.70560970155084</v>
      </c>
      <c r="AV41" t="s">
        <v>51</v>
      </c>
      <c r="AW41">
        <f>(AW40/(2*0.81))*((1-AY39)+SQRT(((1-AY39)^2)+((4*0.81*AY39/AW40)*AL29/AL30)))*AL30</f>
        <v>3.4200327527017995</v>
      </c>
      <c r="BC41" t="s">
        <v>56</v>
      </c>
      <c r="BD41">
        <f>IF(ABS(BD40)&gt;BH27,BH27*SIGN(BD40),BD40)</f>
        <v>-98.648521089856075</v>
      </c>
      <c r="BE41">
        <f>IF(ABS(BE40)&gt;BH27,BH27*SIGN(BE40),BE40)</f>
        <v>-41.33758324445337</v>
      </c>
      <c r="BN41" t="s">
        <v>51</v>
      </c>
      <c r="BO41">
        <f>(BO40/(2*0.81))*((1-BQ39)+SQRT(((1-BQ39)^2)+((4*0.81*BQ39/BO40)*BD29/BD30)))*BD30</f>
        <v>3.77695676475195</v>
      </c>
      <c r="BW41" t="s">
        <v>56</v>
      </c>
      <c r="BX41">
        <f>IF(ABS(BX40)&gt;CB27,CB27*SIGN(BX40),BX40)</f>
        <v>-98.648521089856075</v>
      </c>
      <c r="BY41">
        <f>IF(ABS(BY40)&gt;CB27,CB27*SIGN(BY40),BY40)</f>
        <v>-41.33758324445337</v>
      </c>
      <c r="CH41" t="s">
        <v>51</v>
      </c>
      <c r="CI41">
        <f>(CI40/(2*0.81))*((1-CK39)+SQRT(((1-CK39)^2)+((4*0.81*CK39/CI40)*BX29/BX30)))*BX30</f>
        <v>3.77695676475195</v>
      </c>
    </row>
    <row r="42" spans="1:89" x14ac:dyDescent="0.25">
      <c r="A42" t="s">
        <v>57</v>
      </c>
      <c r="B42">
        <f>0.81*B27*B38*F28/10</f>
        <v>235.52465955411267</v>
      </c>
      <c r="C42">
        <f>0.81*B27*C38*F28/10</f>
        <v>235.52465955411267</v>
      </c>
      <c r="R42" t="s">
        <v>57</v>
      </c>
      <c r="S42">
        <f>0.81*S27*S38*W28/10</f>
        <v>178.89203950196696</v>
      </c>
      <c r="T42">
        <f>0.81*S27*T38*W28/10</f>
        <v>178.89203950196696</v>
      </c>
      <c r="AK42" t="s">
        <v>57</v>
      </c>
      <c r="AL42">
        <f>0.81*AL27*AL38*AP28/10</f>
        <v>235.52465955411267</v>
      </c>
      <c r="AM42">
        <f>0.81*AL27*AM38*AP28/10</f>
        <v>235.52465955411267</v>
      </c>
      <c r="BC42" t="s">
        <v>57</v>
      </c>
      <c r="BD42">
        <f>0.81*BD27*BD38*BH28/10</f>
        <v>241.43957561815256</v>
      </c>
      <c r="BE42">
        <f>0.81*BD27*BE38*BH28/10</f>
        <v>260.10465995276076</v>
      </c>
      <c r="BW42" t="s">
        <v>57</v>
      </c>
      <c r="BX42">
        <f>0.81*BX27*BX38*CB28/10</f>
        <v>241.43957561815256</v>
      </c>
      <c r="BY42">
        <f>0.81*BX27*BY38*CB28/10</f>
        <v>260.10465995276076</v>
      </c>
    </row>
    <row r="43" spans="1:89" x14ac:dyDescent="0.25">
      <c r="A43" t="s">
        <v>58</v>
      </c>
      <c r="B43">
        <f>B37*B41/10</f>
        <v>-54.841991682116486</v>
      </c>
      <c r="C43">
        <f>C37*C41/10</f>
        <v>-54.841991682116486</v>
      </c>
      <c r="R43" t="s">
        <v>58</v>
      </c>
      <c r="S43">
        <f>S37*S41/10</f>
        <v>124.97993896046239</v>
      </c>
      <c r="T43">
        <f>T37*T41/10</f>
        <v>124.97993896046239</v>
      </c>
      <c r="AK43" t="s">
        <v>58</v>
      </c>
      <c r="AL43">
        <f>AL37*AL41/10</f>
        <v>-54.841991682116486</v>
      </c>
      <c r="AM43">
        <f>AM37*AM41/10</f>
        <v>-54.841991682116486</v>
      </c>
      <c r="BC43" t="s">
        <v>58</v>
      </c>
      <c r="BD43">
        <f>BD37*BD41/10</f>
        <v>-60.767488991351343</v>
      </c>
      <c r="BE43">
        <f>BE37*BE41/10</f>
        <v>-19.097963458937457</v>
      </c>
      <c r="BW43" t="s">
        <v>58</v>
      </c>
      <c r="BX43">
        <f>BX37*BX41/10</f>
        <v>-60.767488991351343</v>
      </c>
      <c r="BY43">
        <f>BY37*BY41/10</f>
        <v>-19.097963458937457</v>
      </c>
    </row>
    <row r="44" spans="1:89" x14ac:dyDescent="0.25">
      <c r="A44" t="s">
        <v>59</v>
      </c>
      <c r="B44">
        <f>B36*F27/10</f>
        <v>180.78059999999999</v>
      </c>
      <c r="C44">
        <f>C36*F27/10</f>
        <v>180.78059999999999</v>
      </c>
      <c r="R44" t="s">
        <v>59</v>
      </c>
      <c r="S44">
        <f>S36*W27/10</f>
        <v>303.64879999999999</v>
      </c>
      <c r="T44">
        <f>T36*W27/10</f>
        <v>303.64879999999999</v>
      </c>
      <c r="AK44" t="s">
        <v>59</v>
      </c>
      <c r="AL44">
        <f>AL36*AP27/10</f>
        <v>180.78059999999999</v>
      </c>
      <c r="AM44">
        <f>AM36*AP27/10</f>
        <v>180.78059999999999</v>
      </c>
      <c r="BC44" t="s">
        <v>59</v>
      </c>
      <c r="BD44">
        <f>BD36*BH27/10</f>
        <v>180.78059999999999</v>
      </c>
      <c r="BE44">
        <f>BE36*BH27/10</f>
        <v>241.04079999999999</v>
      </c>
      <c r="BW44" t="s">
        <v>59</v>
      </c>
      <c r="BX44">
        <f>BX36*CB27/10</f>
        <v>180.78059999999999</v>
      </c>
      <c r="BY44">
        <f>BY36*CB27/10</f>
        <v>241.04079999999999</v>
      </c>
    </row>
    <row r="45" spans="1:89" x14ac:dyDescent="0.25">
      <c r="A45" t="s">
        <v>60</v>
      </c>
      <c r="B45">
        <f>B44-B43-B42</f>
        <v>9.7932128003805019E-2</v>
      </c>
      <c r="C45">
        <f>C44-C43-C42</f>
        <v>9.7932128003805019E-2</v>
      </c>
      <c r="R45" t="s">
        <v>60</v>
      </c>
      <c r="S45">
        <f>S44-S43-S42</f>
        <v>-0.22317846242935957</v>
      </c>
      <c r="T45">
        <f>T44-T43-T42</f>
        <v>-0.22317846242935957</v>
      </c>
      <c r="AK45" t="s">
        <v>60</v>
      </c>
      <c r="AL45">
        <f>AL44-AL43-AL42</f>
        <v>9.7932128003805019E-2</v>
      </c>
      <c r="AM45">
        <f>AM44-AM43-AM42</f>
        <v>9.7932128003805019E-2</v>
      </c>
      <c r="BC45" t="s">
        <v>60</v>
      </c>
      <c r="BD45">
        <f>BD44-BD43-BD42</f>
        <v>0.1085133731987753</v>
      </c>
      <c r="BE45">
        <f>BE44-BE43-BE42</f>
        <v>3.4103506176677456E-2</v>
      </c>
      <c r="BW45" t="s">
        <v>60</v>
      </c>
      <c r="BX45">
        <f>BX44-BX43-BX42</f>
        <v>0.1085133731987753</v>
      </c>
      <c r="BY45">
        <f>BY44-BY43-BY42</f>
        <v>3.4103506176677456E-2</v>
      </c>
    </row>
    <row r="46" spans="1:89" x14ac:dyDescent="0.25">
      <c r="A46" t="s">
        <v>61</v>
      </c>
      <c r="B46">
        <f>(B44*(B28-B29)-B43*B29-B42*0.416*B38)/100</f>
        <v>31.383299140349596</v>
      </c>
      <c r="C46">
        <f>-(C44*(B28-B29)-C43*B29-C42*0.416*C38)/100</f>
        <v>-31.383299140349596</v>
      </c>
      <c r="R46" t="s">
        <v>61</v>
      </c>
      <c r="S46">
        <f>(S44*(S28-S29)-S43*S29-S42*0.416*S38)/100</f>
        <v>161.17779760845755</v>
      </c>
      <c r="T46">
        <f>-(T44*(S28-S29)-T43*S29-T42*0.416*T38)/100</f>
        <v>-161.17779760845755</v>
      </c>
      <c r="AK46" t="s">
        <v>61</v>
      </c>
      <c r="AL46">
        <f>(AL44*(AL28-AL29)-AL43*AL29-AL42*0.416*AL38)/100</f>
        <v>31.383299140349596</v>
      </c>
      <c r="AM46">
        <f>-(AM44*(AL28-AL29)-AM43*AL29-AM42*0.416*AM38)/100</f>
        <v>-31.383299140349596</v>
      </c>
      <c r="BC46" t="s">
        <v>61</v>
      </c>
      <c r="BD46">
        <f>(BD44*(BD28-BD29)-BD43*BD29-BD42*0.416*BD38)/100</f>
        <v>31.449898620194027</v>
      </c>
      <c r="BE46">
        <f>-(BE44*(BD28-BD29)-BE43*BD29-BE42*0.416*BE38)/100</f>
        <v>-40.064461669756817</v>
      </c>
      <c r="BW46" t="s">
        <v>61</v>
      </c>
      <c r="BX46">
        <f>(BX44*(BX28-BX29)-BX43*BX29-BX42*0.416*BX38)/100</f>
        <v>31.449898620194027</v>
      </c>
      <c r="BY46">
        <f>-(BY44*(BX28-BX29)-BY43*BX29-BY42*0.416*BY38)/100</f>
        <v>-40.064461669756817</v>
      </c>
    </row>
    <row r="49" spans="10:91" x14ac:dyDescent="0.25">
      <c r="J49" s="14"/>
      <c r="K49" s="1"/>
      <c r="L49" s="1"/>
      <c r="M49" s="1"/>
      <c r="N49" s="1"/>
      <c r="O49" s="1"/>
      <c r="P49" s="1"/>
      <c r="Q49" s="1"/>
      <c r="AB49" s="1"/>
      <c r="AC49" s="14"/>
      <c r="AD49" s="16"/>
      <c r="AE49" s="1"/>
      <c r="AF49" s="1"/>
      <c r="AG49" s="1"/>
      <c r="AH49" s="1"/>
      <c r="AI49" s="1"/>
      <c r="AU49" s="1"/>
      <c r="AV49" s="1"/>
      <c r="AW49" s="1"/>
      <c r="AX49" s="16"/>
      <c r="AY49" s="14"/>
      <c r="AZ49" s="1"/>
      <c r="BA49" s="1"/>
      <c r="BB49" s="1"/>
      <c r="BM49" s="1"/>
      <c r="BN49" s="1"/>
      <c r="BO49" s="1"/>
      <c r="BP49" s="1"/>
      <c r="BQ49" s="1"/>
      <c r="BR49" s="14"/>
      <c r="BS49" s="14"/>
      <c r="BT49" s="1"/>
      <c r="CM49" s="15"/>
    </row>
    <row r="50" spans="10:91" x14ac:dyDescent="0.25">
      <c r="J50" s="13"/>
      <c r="K50" s="13"/>
      <c r="L50" s="13"/>
      <c r="M50" s="13"/>
      <c r="N50" s="13"/>
      <c r="O50" s="13"/>
      <c r="P50" s="13"/>
      <c r="Q50" s="13"/>
      <c r="AB50" s="13"/>
      <c r="AC50" s="13"/>
      <c r="AD50" s="13"/>
      <c r="AE50" s="13"/>
      <c r="AF50" s="13"/>
      <c r="AG50" s="13"/>
      <c r="AH50" s="13"/>
      <c r="AI50" s="13"/>
      <c r="AU50" s="13"/>
      <c r="AV50" s="13"/>
      <c r="AW50" s="13"/>
      <c r="AX50" s="13"/>
      <c r="AY50" s="13"/>
      <c r="AZ50" s="13"/>
      <c r="BA50" s="13"/>
      <c r="BB50" s="13"/>
      <c r="BM50" s="13"/>
      <c r="BN50" s="13"/>
      <c r="BO50" s="13"/>
      <c r="BP50" s="13"/>
      <c r="BQ50" s="13"/>
      <c r="BR50" s="13"/>
      <c r="BS50" s="13"/>
      <c r="BT50" s="13"/>
      <c r="CF50" s="13"/>
      <c r="CG50" s="13"/>
      <c r="CH50" s="13"/>
      <c r="CI50" s="13"/>
      <c r="CJ50" s="13"/>
      <c r="CK50" s="13"/>
      <c r="CL50" s="13"/>
      <c r="CM50" s="13"/>
    </row>
    <row r="51" spans="10:91" x14ac:dyDescent="0.25">
      <c r="J51" s="13"/>
      <c r="K51" s="13"/>
      <c r="L51" s="13"/>
      <c r="M51" s="13"/>
      <c r="N51" s="13"/>
      <c r="O51" s="13"/>
      <c r="P51" s="13"/>
      <c r="Q51" s="13"/>
      <c r="AB51" s="13"/>
      <c r="AC51" s="13"/>
      <c r="AD51" s="13"/>
      <c r="AE51" s="13"/>
      <c r="AF51" s="13"/>
      <c r="AG51" s="13"/>
      <c r="AH51" s="13"/>
      <c r="AI51" s="13"/>
      <c r="AU51" s="13"/>
      <c r="AV51" s="13"/>
      <c r="AW51" s="13"/>
      <c r="AX51" s="13"/>
      <c r="AY51" s="13"/>
      <c r="AZ51" s="13"/>
      <c r="BA51" s="13"/>
      <c r="BB51" s="13"/>
      <c r="BM51" s="13"/>
      <c r="BN51" s="13"/>
      <c r="BO51" s="13"/>
      <c r="BP51" s="13"/>
      <c r="BQ51" s="13"/>
      <c r="BR51" s="13"/>
      <c r="BS51" s="13"/>
      <c r="BT51" s="13"/>
      <c r="CF51" s="13"/>
      <c r="CG51" s="13"/>
      <c r="CH51" s="13"/>
      <c r="CI51" s="13"/>
      <c r="CJ51" s="13"/>
      <c r="CK51" s="13"/>
      <c r="CL51" s="13"/>
      <c r="CM51" s="13"/>
    </row>
    <row r="73" spans="1:91" x14ac:dyDescent="0.25">
      <c r="A73" t="s">
        <v>34</v>
      </c>
      <c r="C73">
        <v>4</v>
      </c>
      <c r="J73" s="14">
        <v>9</v>
      </c>
      <c r="K73" s="1">
        <v>13</v>
      </c>
      <c r="L73" s="1">
        <v>13</v>
      </c>
      <c r="M73" s="1">
        <v>17</v>
      </c>
      <c r="N73" s="1">
        <v>17</v>
      </c>
      <c r="O73" s="1">
        <v>21</v>
      </c>
      <c r="P73" s="1">
        <v>21</v>
      </c>
      <c r="Q73" s="1">
        <v>25</v>
      </c>
      <c r="R73" t="s">
        <v>34</v>
      </c>
      <c r="T73">
        <v>4</v>
      </c>
      <c r="AB73" s="1">
        <v>9</v>
      </c>
      <c r="AC73" s="14">
        <v>13</v>
      </c>
      <c r="AD73" s="16">
        <v>13</v>
      </c>
      <c r="AE73" s="1">
        <v>17</v>
      </c>
      <c r="AF73" s="1">
        <v>17</v>
      </c>
      <c r="AG73" s="1">
        <v>21</v>
      </c>
      <c r="AH73" s="1">
        <v>21</v>
      </c>
      <c r="AI73" s="1">
        <v>25</v>
      </c>
      <c r="AK73" t="s">
        <v>34</v>
      </c>
      <c r="AM73">
        <v>4</v>
      </c>
      <c r="AU73" s="1">
        <v>9</v>
      </c>
      <c r="AV73" s="1">
        <v>13</v>
      </c>
      <c r="AW73" s="1">
        <v>13</v>
      </c>
      <c r="AX73" s="16">
        <v>17</v>
      </c>
      <c r="AY73" s="14">
        <v>17</v>
      </c>
      <c r="AZ73" s="1">
        <v>21</v>
      </c>
      <c r="BA73" s="1">
        <v>21</v>
      </c>
      <c r="BB73" s="1">
        <v>25</v>
      </c>
      <c r="BC73" t="s">
        <v>34</v>
      </c>
      <c r="BE73">
        <v>4</v>
      </c>
      <c r="BM73" s="1">
        <v>9</v>
      </c>
      <c r="BN73" s="1">
        <v>13</v>
      </c>
      <c r="BO73" s="1">
        <v>13</v>
      </c>
      <c r="BP73" s="1">
        <v>17</v>
      </c>
      <c r="BQ73" s="1">
        <v>17</v>
      </c>
      <c r="BR73" s="14">
        <v>21</v>
      </c>
      <c r="BS73" s="14">
        <v>21</v>
      </c>
      <c r="BT73" s="1">
        <v>25</v>
      </c>
      <c r="BW73" t="s">
        <v>34</v>
      </c>
      <c r="BY73">
        <v>4</v>
      </c>
      <c r="CF73">
        <v>9</v>
      </c>
      <c r="CG73">
        <v>13</v>
      </c>
      <c r="CH73">
        <v>13</v>
      </c>
      <c r="CI73">
        <v>17</v>
      </c>
      <c r="CJ73">
        <v>17</v>
      </c>
      <c r="CK73">
        <v>21</v>
      </c>
      <c r="CL73">
        <v>21</v>
      </c>
      <c r="CM73" s="15">
        <v>25</v>
      </c>
    </row>
    <row r="74" spans="1:91" x14ac:dyDescent="0.25">
      <c r="J74" s="13" t="s">
        <v>27</v>
      </c>
      <c r="K74" s="13" t="s">
        <v>27</v>
      </c>
      <c r="L74" s="13" t="s">
        <v>27</v>
      </c>
      <c r="M74" s="13" t="s">
        <v>27</v>
      </c>
      <c r="N74" s="13" t="s">
        <v>27</v>
      </c>
      <c r="O74" s="13" t="s">
        <v>27</v>
      </c>
      <c r="P74" s="13" t="s">
        <v>27</v>
      </c>
      <c r="Q74" s="13" t="s">
        <v>27</v>
      </c>
      <c r="AA74" t="s">
        <v>35</v>
      </c>
      <c r="AB74" s="13" t="s">
        <v>27</v>
      </c>
      <c r="AC74" s="13" t="s">
        <v>27</v>
      </c>
      <c r="AD74" s="13" t="s">
        <v>27</v>
      </c>
      <c r="AE74" s="13" t="s">
        <v>27</v>
      </c>
      <c r="AF74" s="13" t="s">
        <v>27</v>
      </c>
      <c r="AG74" s="13" t="s">
        <v>27</v>
      </c>
      <c r="AH74" s="13" t="s">
        <v>27</v>
      </c>
      <c r="AI74" s="13" t="s">
        <v>27</v>
      </c>
      <c r="AT74" t="s">
        <v>35</v>
      </c>
      <c r="AU74" s="13" t="s">
        <v>27</v>
      </c>
      <c r="AV74" s="13" t="s">
        <v>27</v>
      </c>
      <c r="AW74" s="13" t="s">
        <v>27</v>
      </c>
      <c r="AX74" s="13" t="s">
        <v>27</v>
      </c>
      <c r="AY74" s="13" t="s">
        <v>27</v>
      </c>
      <c r="AZ74" s="13" t="s">
        <v>27</v>
      </c>
      <c r="BA74" s="13" t="s">
        <v>27</v>
      </c>
      <c r="BB74" s="13" t="s">
        <v>27</v>
      </c>
      <c r="BL74" t="s">
        <v>35</v>
      </c>
      <c r="BM74" s="13" t="s">
        <v>27</v>
      </c>
      <c r="BN74" s="13" t="s">
        <v>27</v>
      </c>
      <c r="BO74" s="13" t="s">
        <v>27</v>
      </c>
      <c r="BP74" s="13" t="s">
        <v>27</v>
      </c>
      <c r="BQ74" s="13" t="s">
        <v>27</v>
      </c>
      <c r="BR74" s="13" t="s">
        <v>27</v>
      </c>
      <c r="BS74" s="13" t="s">
        <v>27</v>
      </c>
      <c r="BT74" s="13" t="s">
        <v>27</v>
      </c>
      <c r="CF74" s="13" t="s">
        <v>27</v>
      </c>
      <c r="CG74" s="13" t="s">
        <v>27</v>
      </c>
      <c r="CH74" s="13" t="s">
        <v>27</v>
      </c>
      <c r="CI74" s="13" t="s">
        <v>27</v>
      </c>
      <c r="CJ74" s="13" t="s">
        <v>27</v>
      </c>
      <c r="CK74" s="13" t="s">
        <v>27</v>
      </c>
      <c r="CL74" s="13" t="s">
        <v>27</v>
      </c>
      <c r="CM74" s="13" t="s">
        <v>27</v>
      </c>
    </row>
    <row r="75" spans="1:91" x14ac:dyDescent="0.25">
      <c r="A75" t="s">
        <v>36</v>
      </c>
      <c r="B75">
        <v>60</v>
      </c>
      <c r="C75" t="s">
        <v>37</v>
      </c>
      <c r="E75" t="s">
        <v>38</v>
      </c>
      <c r="F75">
        <v>391.3</v>
      </c>
      <c r="G75" t="s">
        <v>39</v>
      </c>
      <c r="I75" t="s">
        <v>40</v>
      </c>
      <c r="J75" s="13" t="s">
        <v>27</v>
      </c>
      <c r="K75" s="13" t="s">
        <v>27</v>
      </c>
      <c r="L75" s="13" t="s">
        <v>27</v>
      </c>
      <c r="M75" s="13" t="s">
        <v>27</v>
      </c>
      <c r="N75" s="13" t="s">
        <v>27</v>
      </c>
      <c r="O75" s="13" t="s">
        <v>27</v>
      </c>
      <c r="P75" s="13" t="s">
        <v>27</v>
      </c>
      <c r="Q75" s="13" t="s">
        <v>27</v>
      </c>
      <c r="R75" t="s">
        <v>36</v>
      </c>
      <c r="S75">
        <v>30</v>
      </c>
      <c r="T75" t="s">
        <v>37</v>
      </c>
      <c r="V75" t="s">
        <v>38</v>
      </c>
      <c r="W75">
        <v>391.3</v>
      </c>
      <c r="X75" t="s">
        <v>39</v>
      </c>
      <c r="Z75" t="s">
        <v>40</v>
      </c>
      <c r="AA75" t="s">
        <v>21</v>
      </c>
      <c r="AB75" s="13" t="s">
        <v>27</v>
      </c>
      <c r="AC75" s="13" t="s">
        <v>27</v>
      </c>
      <c r="AD75" s="13" t="s">
        <v>27</v>
      </c>
      <c r="AE75" s="13" t="s">
        <v>27</v>
      </c>
      <c r="AF75" s="13" t="s">
        <v>27</v>
      </c>
      <c r="AG75" s="13" t="s">
        <v>27</v>
      </c>
      <c r="AH75" s="13" t="s">
        <v>27</v>
      </c>
      <c r="AI75" s="13" t="s">
        <v>27</v>
      </c>
      <c r="AK75" t="s">
        <v>36</v>
      </c>
      <c r="AL75">
        <v>60</v>
      </c>
      <c r="AM75" t="s">
        <v>37</v>
      </c>
      <c r="AO75" t="s">
        <v>38</v>
      </c>
      <c r="AP75">
        <v>391.3</v>
      </c>
      <c r="AQ75" t="s">
        <v>39</v>
      </c>
      <c r="AS75" t="s">
        <v>40</v>
      </c>
      <c r="AT75" t="s">
        <v>21</v>
      </c>
      <c r="AU75" s="13" t="s">
        <v>27</v>
      </c>
      <c r="AV75" s="13" t="s">
        <v>27</v>
      </c>
      <c r="AW75" s="13" t="s">
        <v>27</v>
      </c>
      <c r="AX75" s="13" t="s">
        <v>27</v>
      </c>
      <c r="AY75" s="13" t="s">
        <v>27</v>
      </c>
      <c r="AZ75" s="13" t="s">
        <v>27</v>
      </c>
      <c r="BA75" s="13" t="s">
        <v>27</v>
      </c>
      <c r="BB75" s="13" t="s">
        <v>27</v>
      </c>
      <c r="BC75" t="s">
        <v>36</v>
      </c>
      <c r="BD75">
        <v>60</v>
      </c>
      <c r="BE75" t="s">
        <v>37</v>
      </c>
      <c r="BG75" t="s">
        <v>38</v>
      </c>
      <c r="BH75">
        <v>391.3</v>
      </c>
      <c r="BI75" t="s">
        <v>39</v>
      </c>
      <c r="BK75" t="s">
        <v>40</v>
      </c>
      <c r="BL75" t="s">
        <v>21</v>
      </c>
      <c r="BM75" s="13" t="s">
        <v>27</v>
      </c>
      <c r="BN75" s="13" t="s">
        <v>27</v>
      </c>
      <c r="BO75" s="13" t="s">
        <v>27</v>
      </c>
      <c r="BP75" s="13" t="s">
        <v>27</v>
      </c>
      <c r="BQ75" s="13" t="s">
        <v>27</v>
      </c>
      <c r="BR75" s="13" t="s">
        <v>27</v>
      </c>
      <c r="BS75" s="13" t="s">
        <v>27</v>
      </c>
      <c r="BT75" s="13" t="s">
        <v>27</v>
      </c>
      <c r="BW75" t="s">
        <v>36</v>
      </c>
      <c r="BX75">
        <v>60</v>
      </c>
      <c r="BY75" t="s">
        <v>37</v>
      </c>
      <c r="CA75" t="s">
        <v>38</v>
      </c>
      <c r="CB75">
        <v>391.3</v>
      </c>
      <c r="CC75" t="s">
        <v>39</v>
      </c>
      <c r="CE75" t="s">
        <v>40</v>
      </c>
      <c r="CF75" s="13" t="s">
        <v>27</v>
      </c>
      <c r="CG75" s="13" t="s">
        <v>27</v>
      </c>
      <c r="CH75" s="13" t="s">
        <v>27</v>
      </c>
      <c r="CI75" s="13" t="s">
        <v>27</v>
      </c>
      <c r="CJ75" s="13" t="s">
        <v>27</v>
      </c>
      <c r="CK75" s="13" t="s">
        <v>27</v>
      </c>
      <c r="CL75" s="13" t="s">
        <v>27</v>
      </c>
      <c r="CM75" s="13" t="s">
        <v>27</v>
      </c>
    </row>
    <row r="76" spans="1:91" x14ac:dyDescent="0.25">
      <c r="A76" t="s">
        <v>41</v>
      </c>
      <c r="B76">
        <v>22</v>
      </c>
      <c r="C76" t="s">
        <v>37</v>
      </c>
      <c r="E76" t="s">
        <v>42</v>
      </c>
      <c r="F76">
        <v>14.17</v>
      </c>
      <c r="G76" t="s">
        <v>39</v>
      </c>
      <c r="H76" t="s">
        <v>22</v>
      </c>
      <c r="I76">
        <v>12.5</v>
      </c>
      <c r="R76" t="s">
        <v>41</v>
      </c>
      <c r="S76">
        <v>60</v>
      </c>
      <c r="T76" t="s">
        <v>37</v>
      </c>
      <c r="V76" t="s">
        <v>42</v>
      </c>
      <c r="W76">
        <v>14.17</v>
      </c>
      <c r="X76" t="s">
        <v>39</v>
      </c>
      <c r="Y76" t="s">
        <v>22</v>
      </c>
      <c r="Z76">
        <v>12.5</v>
      </c>
      <c r="AK76" t="s">
        <v>41</v>
      </c>
      <c r="AL76">
        <v>22</v>
      </c>
      <c r="AM76" t="s">
        <v>37</v>
      </c>
      <c r="AO76" t="s">
        <v>42</v>
      </c>
      <c r="AP76">
        <v>14.17</v>
      </c>
      <c r="AQ76" t="s">
        <v>39</v>
      </c>
      <c r="AR76" t="s">
        <v>22</v>
      </c>
      <c r="AS76">
        <v>12.5</v>
      </c>
      <c r="BC76" t="s">
        <v>41</v>
      </c>
      <c r="BD76">
        <v>22</v>
      </c>
      <c r="BE76" t="s">
        <v>37</v>
      </c>
      <c r="BG76" t="s">
        <v>42</v>
      </c>
      <c r="BH76">
        <v>14.17</v>
      </c>
      <c r="BI76" t="s">
        <v>39</v>
      </c>
      <c r="BJ76" t="s">
        <v>22</v>
      </c>
      <c r="BK76">
        <v>12.5</v>
      </c>
      <c r="BW76" t="s">
        <v>41</v>
      </c>
      <c r="BX76">
        <v>22</v>
      </c>
      <c r="BY76" t="s">
        <v>37</v>
      </c>
      <c r="CA76" t="s">
        <v>42</v>
      </c>
      <c r="CB76">
        <v>14.17</v>
      </c>
      <c r="CC76" t="s">
        <v>39</v>
      </c>
      <c r="CD76" t="s">
        <v>22</v>
      </c>
      <c r="CE76">
        <v>12.5</v>
      </c>
    </row>
    <row r="77" spans="1:91" x14ac:dyDescent="0.25">
      <c r="A77" t="s">
        <v>43</v>
      </c>
      <c r="B77">
        <v>4</v>
      </c>
      <c r="C77" t="s">
        <v>37</v>
      </c>
      <c r="H77" t="s">
        <v>23</v>
      </c>
      <c r="I77">
        <v>10.96</v>
      </c>
      <c r="R77" t="s">
        <v>43</v>
      </c>
      <c r="S77">
        <v>4</v>
      </c>
      <c r="T77" t="s">
        <v>37</v>
      </c>
      <c r="Y77" t="s">
        <v>23</v>
      </c>
      <c r="Z77">
        <v>10.96</v>
      </c>
      <c r="AK77" t="s">
        <v>43</v>
      </c>
      <c r="AL77">
        <v>4</v>
      </c>
      <c r="AM77" t="s">
        <v>37</v>
      </c>
      <c r="AR77" t="s">
        <v>23</v>
      </c>
      <c r="AS77">
        <v>10.96</v>
      </c>
      <c r="BC77" t="s">
        <v>43</v>
      </c>
      <c r="BD77">
        <v>4</v>
      </c>
      <c r="BE77" t="s">
        <v>37</v>
      </c>
      <c r="BJ77" t="s">
        <v>23</v>
      </c>
      <c r="BK77">
        <v>10.96</v>
      </c>
      <c r="BW77" t="s">
        <v>43</v>
      </c>
      <c r="BX77">
        <v>4</v>
      </c>
      <c r="BY77" t="s">
        <v>37</v>
      </c>
      <c r="CD77" t="s">
        <v>23</v>
      </c>
      <c r="CE77">
        <v>10.96</v>
      </c>
    </row>
    <row r="78" spans="1:91" x14ac:dyDescent="0.25">
      <c r="A78" t="s">
        <v>44</v>
      </c>
      <c r="B78">
        <f>B76-B77</f>
        <v>18</v>
      </c>
      <c r="C78" t="s">
        <v>37</v>
      </c>
      <c r="H78" t="s">
        <v>24</v>
      </c>
      <c r="I78">
        <v>9.36</v>
      </c>
      <c r="R78" t="s">
        <v>44</v>
      </c>
      <c r="S78">
        <f>S76-S77</f>
        <v>56</v>
      </c>
      <c r="T78" t="s">
        <v>37</v>
      </c>
      <c r="Y78" t="s">
        <v>24</v>
      </c>
      <c r="Z78">
        <v>9.36</v>
      </c>
      <c r="AK78" t="s">
        <v>44</v>
      </c>
      <c r="AL78">
        <f>AL76-AL77</f>
        <v>18</v>
      </c>
      <c r="AM78" t="s">
        <v>37</v>
      </c>
      <c r="AR78" t="s">
        <v>24</v>
      </c>
      <c r="AS78">
        <v>9.36</v>
      </c>
      <c r="BC78" t="s">
        <v>44</v>
      </c>
      <c r="BD78">
        <f>BD76-BD77</f>
        <v>18</v>
      </c>
      <c r="BE78" t="s">
        <v>37</v>
      </c>
      <c r="BJ78" t="s">
        <v>24</v>
      </c>
      <c r="BK78">
        <v>9.36</v>
      </c>
      <c r="BW78" t="s">
        <v>44</v>
      </c>
      <c r="BX78">
        <f>BX76-BX77</f>
        <v>18</v>
      </c>
      <c r="BY78" t="s">
        <v>37</v>
      </c>
      <c r="CD78" t="s">
        <v>24</v>
      </c>
      <c r="CE78">
        <v>9.36</v>
      </c>
    </row>
    <row r="79" spans="1:91" x14ac:dyDescent="0.25">
      <c r="H79" t="s">
        <v>25</v>
      </c>
      <c r="I79">
        <v>7.82</v>
      </c>
      <c r="Y79" t="s">
        <v>25</v>
      </c>
      <c r="Z79">
        <v>7.82</v>
      </c>
      <c r="AR79" t="s">
        <v>25</v>
      </c>
      <c r="AS79">
        <v>7.82</v>
      </c>
      <c r="BJ79" t="s">
        <v>25</v>
      </c>
      <c r="BK79">
        <v>7.82</v>
      </c>
      <c r="CD79" t="s">
        <v>25</v>
      </c>
      <c r="CE79">
        <v>7.82</v>
      </c>
    </row>
    <row r="80" spans="1:91" x14ac:dyDescent="0.25">
      <c r="H80" t="s">
        <v>26</v>
      </c>
      <c r="I80">
        <v>6.28</v>
      </c>
      <c r="Y80" t="s">
        <v>26</v>
      </c>
      <c r="Z80">
        <v>6.28</v>
      </c>
      <c r="AR80" t="s">
        <v>26</v>
      </c>
      <c r="AS80">
        <v>6.28</v>
      </c>
      <c r="BJ80" t="s">
        <v>26</v>
      </c>
      <c r="BK80">
        <v>6.28</v>
      </c>
      <c r="CD80" t="s">
        <v>26</v>
      </c>
      <c r="CE80">
        <v>6.28</v>
      </c>
    </row>
    <row r="81" spans="1:91" x14ac:dyDescent="0.25">
      <c r="H81" t="s">
        <v>27</v>
      </c>
      <c r="I81">
        <v>4.62</v>
      </c>
      <c r="L81" t="s">
        <v>45</v>
      </c>
      <c r="M81">
        <f>((B84-B85)*F75)/(0.81*B75*F76)</f>
        <v>0</v>
      </c>
      <c r="O81">
        <f>B83</f>
        <v>9</v>
      </c>
      <c r="Y81" t="s">
        <v>27</v>
      </c>
      <c r="Z81">
        <v>4.62</v>
      </c>
      <c r="AC81" t="s">
        <v>45</v>
      </c>
      <c r="AD81">
        <f>((S84-S85)*W75)/(0.81*S75*W76)</f>
        <v>0</v>
      </c>
      <c r="AF81">
        <f>S83</f>
        <v>9</v>
      </c>
      <c r="AR81" t="s">
        <v>27</v>
      </c>
      <c r="AS81">
        <v>4.62</v>
      </c>
      <c r="AV81" t="s">
        <v>45</v>
      </c>
      <c r="AW81">
        <f>((AL84-AL85)*AP75)/(0.81*AL75*AP76)</f>
        <v>0</v>
      </c>
      <c r="AY81">
        <f>AL83</f>
        <v>9</v>
      </c>
      <c r="BJ81" t="s">
        <v>27</v>
      </c>
      <c r="BK81">
        <v>4.62</v>
      </c>
      <c r="BN81" t="s">
        <v>45</v>
      </c>
      <c r="BO81">
        <f>((BD84-BD85)*BH75)/(0.81*BD75*BH76)</f>
        <v>0</v>
      </c>
      <c r="BQ81">
        <f>BD83</f>
        <v>9</v>
      </c>
      <c r="CD81" t="s">
        <v>27</v>
      </c>
      <c r="CE81">
        <v>4.62</v>
      </c>
      <c r="CH81" t="s">
        <v>45</v>
      </c>
      <c r="CI81">
        <f>((BX84-BX85)*CB75)/(0.81*BX75*CB76)</f>
        <v>0</v>
      </c>
      <c r="CK81">
        <f>BX83</f>
        <v>9</v>
      </c>
    </row>
    <row r="82" spans="1:91" x14ac:dyDescent="0.25">
      <c r="L82" t="s">
        <v>46</v>
      </c>
      <c r="M82">
        <f>B85/B84</f>
        <v>1</v>
      </c>
      <c r="N82" t="s">
        <v>47</v>
      </c>
      <c r="O82">
        <f>(0.0035/0.00196)*M82</f>
        <v>1.7857142857142858</v>
      </c>
      <c r="Y82" t="s">
        <v>27</v>
      </c>
      <c r="Z82">
        <v>3.08</v>
      </c>
      <c r="AC82" t="s">
        <v>46</v>
      </c>
      <c r="AD82">
        <f>S85/S84</f>
        <v>1</v>
      </c>
      <c r="AE82" t="s">
        <v>47</v>
      </c>
      <c r="AF82">
        <f>(0.0035/0.00196)*AD82</f>
        <v>1.7857142857142858</v>
      </c>
      <c r="AR82" t="s">
        <v>27</v>
      </c>
      <c r="AS82">
        <v>3.08</v>
      </c>
      <c r="AV82" t="s">
        <v>46</v>
      </c>
      <c r="AW82">
        <f>AL85/AL84</f>
        <v>1</v>
      </c>
      <c r="AX82" t="s">
        <v>47</v>
      </c>
      <c r="AY82">
        <f>(0.0035/0.00196)*AW82</f>
        <v>1.7857142857142858</v>
      </c>
      <c r="BJ82" t="s">
        <v>27</v>
      </c>
      <c r="BK82">
        <v>3.08</v>
      </c>
      <c r="BN82" t="s">
        <v>46</v>
      </c>
      <c r="BO82">
        <f>BD85/BD84</f>
        <v>1</v>
      </c>
      <c r="BP82" t="s">
        <v>47</v>
      </c>
      <c r="BQ82">
        <f>(0.0035/0.00196)*BO82</f>
        <v>1.7857142857142858</v>
      </c>
      <c r="CD82" t="s">
        <v>27</v>
      </c>
      <c r="CE82">
        <v>3.08</v>
      </c>
      <c r="CH82" t="s">
        <v>46</v>
      </c>
      <c r="CI82">
        <f>BX85/BX84</f>
        <v>1</v>
      </c>
      <c r="CJ82" t="s">
        <v>47</v>
      </c>
      <c r="CK82">
        <f>(0.0035/0.00196)*CI82</f>
        <v>1.7857142857142858</v>
      </c>
    </row>
    <row r="83" spans="1:91" x14ac:dyDescent="0.25">
      <c r="B83">
        <v>9</v>
      </c>
      <c r="C83" t="s">
        <v>48</v>
      </c>
      <c r="L83" t="s">
        <v>49</v>
      </c>
      <c r="M83">
        <f>(B84*F75)/(B75*B78*F76)</f>
        <v>0.11812945973496432</v>
      </c>
      <c r="S83">
        <v>9</v>
      </c>
      <c r="T83" t="s">
        <v>48</v>
      </c>
      <c r="AC83" t="s">
        <v>49</v>
      </c>
      <c r="AD83">
        <f>(S84*W75)/(S75*S78*W76)</f>
        <v>7.5940366972477066E-2</v>
      </c>
      <c r="AL83">
        <v>9</v>
      </c>
      <c r="AM83" t="s">
        <v>48</v>
      </c>
      <c r="AV83" t="s">
        <v>49</v>
      </c>
      <c r="AW83">
        <f>(AL84*AP75)/(AL75*AL78*AP76)</f>
        <v>0.11812945973496432</v>
      </c>
      <c r="BD83">
        <v>9</v>
      </c>
      <c r="BE83" t="s">
        <v>48</v>
      </c>
      <c r="BN83" t="s">
        <v>49</v>
      </c>
      <c r="BO83">
        <f>(BD84*BH75)/(BD75*BD78*BH76)</f>
        <v>0.11812945973496432</v>
      </c>
      <c r="BX83">
        <v>9</v>
      </c>
      <c r="BY83" t="s">
        <v>48</v>
      </c>
      <c r="CH83" t="s">
        <v>49</v>
      </c>
      <c r="CI83">
        <f>(BX84*CB75)/(BX75*BX78*CB76)</f>
        <v>0.11812945973496432</v>
      </c>
    </row>
    <row r="84" spans="1:91" x14ac:dyDescent="0.25">
      <c r="A84" t="s">
        <v>50</v>
      </c>
      <c r="B84">
        <f>I85</f>
        <v>4.62</v>
      </c>
      <c r="C84">
        <f>B85</f>
        <v>4.62</v>
      </c>
      <c r="H84" t="s">
        <v>32</v>
      </c>
      <c r="I84">
        <v>7.76</v>
      </c>
      <c r="L84" t="s">
        <v>51</v>
      </c>
      <c r="M84">
        <f>(M83/(2*0.81))*((1-O82)+SQRT(((1-O82)^2)+((4*0.81*O82/M83)*B77/B78)))*B78</f>
        <v>3.4200327527017995</v>
      </c>
      <c r="R84" t="s">
        <v>50</v>
      </c>
      <c r="S84">
        <f>Z85</f>
        <v>4.62</v>
      </c>
      <c r="T84">
        <f>S85</f>
        <v>4.62</v>
      </c>
      <c r="Y84" t="s">
        <v>32</v>
      </c>
      <c r="Z84">
        <v>7.76</v>
      </c>
      <c r="AC84" t="s">
        <v>51</v>
      </c>
      <c r="AD84">
        <f>(AD83/(2*0.81))*((1-AF82)+SQRT(((1-AF82)^2)+((4*0.81*AF82/AD83)*S77/S78)))*S78</f>
        <v>4.3992827964700103</v>
      </c>
      <c r="AK84" t="s">
        <v>50</v>
      </c>
      <c r="AL84">
        <f>AS85</f>
        <v>4.62</v>
      </c>
      <c r="AM84">
        <f>AL85</f>
        <v>4.62</v>
      </c>
      <c r="AR84" t="s">
        <v>32</v>
      </c>
      <c r="AS84">
        <v>7.76</v>
      </c>
      <c r="AV84" t="s">
        <v>51</v>
      </c>
      <c r="AW84">
        <f>(AW83/(2*0.81))*((1-AY82)+SQRT(((1-AY82)^2)+((4*0.81*AY82/AW83)*AL77/AL78)))*AL78</f>
        <v>3.4200327527017995</v>
      </c>
      <c r="BC84" t="s">
        <v>50</v>
      </c>
      <c r="BD84">
        <f>BK85</f>
        <v>4.62</v>
      </c>
      <c r="BE84">
        <f>BD85</f>
        <v>4.62</v>
      </c>
      <c r="BJ84" t="s">
        <v>32</v>
      </c>
      <c r="BK84">
        <v>7.76</v>
      </c>
      <c r="BN84" t="s">
        <v>51</v>
      </c>
      <c r="BO84">
        <f>(BO83/(2*0.81))*((1-BQ82)+SQRT(((1-BQ82)^2)+((4*0.81*BQ82/BO83)*BD77/BD78)))*BD78</f>
        <v>3.4200327527017995</v>
      </c>
      <c r="BW84" t="s">
        <v>50</v>
      </c>
      <c r="BX84">
        <f>CE85</f>
        <v>4.62</v>
      </c>
      <c r="BY84">
        <f>BX85</f>
        <v>4.62</v>
      </c>
      <c r="CD84" t="s">
        <v>32</v>
      </c>
      <c r="CE84">
        <v>7.76</v>
      </c>
      <c r="CH84" t="s">
        <v>51</v>
      </c>
      <c r="CI84">
        <f>(CI83/(2*0.81))*((1-CK82)+SQRT(((1-CK82)^2)+((4*0.81*CK82/CI83)*BX77/BX78)))*BX78</f>
        <v>3.4200327527017995</v>
      </c>
    </row>
    <row r="85" spans="1:91" x14ac:dyDescent="0.25">
      <c r="A85" t="s">
        <v>52</v>
      </c>
      <c r="B85">
        <f>I85</f>
        <v>4.62</v>
      </c>
      <c r="C85">
        <f>B84</f>
        <v>4.62</v>
      </c>
      <c r="H85" t="s">
        <v>27</v>
      </c>
      <c r="I85">
        <v>4.62</v>
      </c>
      <c r="R85" t="s">
        <v>52</v>
      </c>
      <c r="S85">
        <f>Z85</f>
        <v>4.62</v>
      </c>
      <c r="T85">
        <f>S84</f>
        <v>4.62</v>
      </c>
      <c r="Y85" t="s">
        <v>27</v>
      </c>
      <c r="Z85">
        <v>4.62</v>
      </c>
      <c r="AK85" t="s">
        <v>52</v>
      </c>
      <c r="AL85">
        <f>AS85</f>
        <v>4.62</v>
      </c>
      <c r="AM85">
        <f>AL84</f>
        <v>4.62</v>
      </c>
      <c r="AR85" t="s">
        <v>27</v>
      </c>
      <c r="AS85">
        <v>4.62</v>
      </c>
      <c r="BC85" t="s">
        <v>52</v>
      </c>
      <c r="BD85">
        <f>BK85</f>
        <v>4.62</v>
      </c>
      <c r="BE85">
        <f>BD84</f>
        <v>4.62</v>
      </c>
      <c r="BJ85" t="s">
        <v>27</v>
      </c>
      <c r="BK85">
        <v>4.62</v>
      </c>
      <c r="BW85" t="s">
        <v>52</v>
      </c>
      <c r="BX85">
        <f>CE85</f>
        <v>4.62</v>
      </c>
      <c r="BY85">
        <f>BX84</f>
        <v>4.62</v>
      </c>
      <c r="CD85" t="s">
        <v>27</v>
      </c>
      <c r="CE85">
        <v>4.62</v>
      </c>
    </row>
    <row r="86" spans="1:91" x14ac:dyDescent="0.25">
      <c r="A86" t="s">
        <v>53</v>
      </c>
      <c r="B86">
        <f>M84</f>
        <v>3.4200327527017995</v>
      </c>
      <c r="C86">
        <f>M89</f>
        <v>3.4200327527017995</v>
      </c>
      <c r="H86" t="s">
        <v>33</v>
      </c>
      <c r="I86">
        <v>6.16</v>
      </c>
      <c r="L86" t="s">
        <v>45</v>
      </c>
      <c r="M86">
        <f>((C84-C85)*F75)/(0.81*B75*F76)</f>
        <v>0</v>
      </c>
      <c r="O86" t="str">
        <f>C83</f>
        <v>9'</v>
      </c>
      <c r="R86" t="s">
        <v>53</v>
      </c>
      <c r="S86">
        <f>AD84</f>
        <v>4.3992827964700103</v>
      </c>
      <c r="T86">
        <f>AD89</f>
        <v>4.3992827964700103</v>
      </c>
      <c r="Y86" t="s">
        <v>33</v>
      </c>
      <c r="Z86">
        <v>6.16</v>
      </c>
      <c r="AC86" t="s">
        <v>45</v>
      </c>
      <c r="AD86">
        <f>((T84-T85)*W75)/(0.81*S75*W76)</f>
        <v>0</v>
      </c>
      <c r="AF86" t="str">
        <f>T83</f>
        <v>9'</v>
      </c>
      <c r="AK86" t="s">
        <v>53</v>
      </c>
      <c r="AL86">
        <f>AW84</f>
        <v>3.4200327527017995</v>
      </c>
      <c r="AM86">
        <f>AW89</f>
        <v>3.4200327527017995</v>
      </c>
      <c r="AR86" t="s">
        <v>33</v>
      </c>
      <c r="AS86">
        <v>6.16</v>
      </c>
      <c r="AV86" t="s">
        <v>45</v>
      </c>
      <c r="AW86">
        <f>((AM84-AM85)*AP75)/(0.81*AL75*AP76)</f>
        <v>0</v>
      </c>
      <c r="AY86" t="str">
        <f>AM83</f>
        <v>9'</v>
      </c>
      <c r="BC86" t="s">
        <v>53</v>
      </c>
      <c r="BD86">
        <f>BO84</f>
        <v>3.4200327527017995</v>
      </c>
      <c r="BE86">
        <f>BO89</f>
        <v>3.4200327527017995</v>
      </c>
      <c r="BJ86" t="s">
        <v>33</v>
      </c>
      <c r="BK86">
        <v>6.16</v>
      </c>
      <c r="BN86" t="s">
        <v>45</v>
      </c>
      <c r="BO86">
        <f>((BE84-BE85)*BH75)/(0.81*BD75*BH76)</f>
        <v>0</v>
      </c>
      <c r="BQ86" t="str">
        <f>BE83</f>
        <v>9'</v>
      </c>
      <c r="BW86" t="s">
        <v>53</v>
      </c>
      <c r="BX86">
        <f>CI84</f>
        <v>3.4200327527017995</v>
      </c>
      <c r="BY86">
        <f>CI89</f>
        <v>3.4200327527017995</v>
      </c>
      <c r="CD86" t="s">
        <v>33</v>
      </c>
      <c r="CE86">
        <v>6.16</v>
      </c>
      <c r="CH86" t="s">
        <v>45</v>
      </c>
      <c r="CI86">
        <f>((BY84-BY85)*CB75)/(0.81*BX75*CB76)</f>
        <v>0</v>
      </c>
      <c r="CK86" t="str">
        <f>BY83</f>
        <v>9'</v>
      </c>
    </row>
    <row r="87" spans="1:91" x14ac:dyDescent="0.25">
      <c r="A87" t="s">
        <v>54</v>
      </c>
      <c r="B87">
        <f>(B86-B77)/B86*0.0035</f>
        <v>-5.935280485077542E-4</v>
      </c>
      <c r="C87">
        <f>(C86-B77)/C86*0.0035</f>
        <v>-5.935280485077542E-4</v>
      </c>
      <c r="L87" t="s">
        <v>46</v>
      </c>
      <c r="M87">
        <f>C85/C84</f>
        <v>1</v>
      </c>
      <c r="N87" t="s">
        <v>47</v>
      </c>
      <c r="O87">
        <f>(0.0035/0.00196)*M87</f>
        <v>1.7857142857142858</v>
      </c>
      <c r="R87" t="s">
        <v>54</v>
      </c>
      <c r="S87">
        <f>(S86-S77)/S86*0.0035</f>
        <v>3.1766309471316178E-4</v>
      </c>
      <c r="T87">
        <f>(T86-S77)/T86*0.0035</f>
        <v>3.1766309471316178E-4</v>
      </c>
      <c r="AC87" t="s">
        <v>46</v>
      </c>
      <c r="AD87">
        <f>T85/T84</f>
        <v>1</v>
      </c>
      <c r="AE87" t="s">
        <v>47</v>
      </c>
      <c r="AF87">
        <f>(0.0035/0.00196)*AD87</f>
        <v>1.7857142857142858</v>
      </c>
      <c r="AK87" t="s">
        <v>54</v>
      </c>
      <c r="AL87">
        <f>(AL86-AL77)/AL86*0.0035</f>
        <v>-5.935280485077542E-4</v>
      </c>
      <c r="AM87">
        <f>(AM86-AL77)/AM86*0.0035</f>
        <v>-5.935280485077542E-4</v>
      </c>
      <c r="AV87" t="s">
        <v>46</v>
      </c>
      <c r="AW87">
        <f>AM85/AM84</f>
        <v>1</v>
      </c>
      <c r="AX87" t="s">
        <v>47</v>
      </c>
      <c r="AY87">
        <f>(0.0035/0.00196)*AW87</f>
        <v>1.7857142857142858</v>
      </c>
      <c r="BC87" t="s">
        <v>54</v>
      </c>
      <c r="BD87">
        <f>(BD86-BD77)/BD86*0.0035</f>
        <v>-5.935280485077542E-4</v>
      </c>
      <c r="BE87">
        <f>(BE86-BD77)/BE86*0.0035</f>
        <v>-5.935280485077542E-4</v>
      </c>
      <c r="BN87" t="s">
        <v>46</v>
      </c>
      <c r="BO87">
        <f>BE85/BE84</f>
        <v>1</v>
      </c>
      <c r="BP87" t="s">
        <v>47</v>
      </c>
      <c r="BQ87">
        <f>(0.0035/0.00196)*BO87</f>
        <v>1.7857142857142858</v>
      </c>
      <c r="BW87" t="s">
        <v>54</v>
      </c>
      <c r="BX87">
        <f>(BX86-BX77)/BX86*0.0035</f>
        <v>-5.935280485077542E-4</v>
      </c>
      <c r="BY87">
        <f>(BY86-BX77)/BY86*0.0035</f>
        <v>-5.935280485077542E-4</v>
      </c>
      <c r="CH87" t="s">
        <v>46</v>
      </c>
      <c r="CI87">
        <f>BY85/BY84</f>
        <v>1</v>
      </c>
      <c r="CJ87" t="s">
        <v>47</v>
      </c>
      <c r="CK87">
        <f>(0.0035/0.00196)*CI87</f>
        <v>1.7857142857142858</v>
      </c>
    </row>
    <row r="88" spans="1:91" x14ac:dyDescent="0.25">
      <c r="A88" t="s">
        <v>55</v>
      </c>
      <c r="B88">
        <f>B87*200000</f>
        <v>-118.70560970155084</v>
      </c>
      <c r="C88">
        <f>C87*200000</f>
        <v>-118.70560970155084</v>
      </c>
      <c r="L88" t="s">
        <v>49</v>
      </c>
      <c r="M88">
        <f>(C84*F75)/(B75*B78*F76)</f>
        <v>0.11812945973496432</v>
      </c>
      <c r="R88" t="s">
        <v>55</v>
      </c>
      <c r="S88">
        <f>S87*200000</f>
        <v>63.532618942632354</v>
      </c>
      <c r="T88">
        <f>T87*200000</f>
        <v>63.532618942632354</v>
      </c>
      <c r="AC88" t="s">
        <v>49</v>
      </c>
      <c r="AD88">
        <f>(T84*W75)/(S75*S78*W76)</f>
        <v>7.5940366972477066E-2</v>
      </c>
      <c r="AK88" t="s">
        <v>55</v>
      </c>
      <c r="AL88">
        <f>AL87*200000</f>
        <v>-118.70560970155084</v>
      </c>
      <c r="AM88">
        <f>AM87*200000</f>
        <v>-118.70560970155084</v>
      </c>
      <c r="AV88" t="s">
        <v>49</v>
      </c>
      <c r="AW88">
        <f>(AM84*AP75)/(AL75*AL78*AP76)</f>
        <v>0.11812945973496432</v>
      </c>
      <c r="BC88" t="s">
        <v>55</v>
      </c>
      <c r="BD88">
        <f>BD87*200000</f>
        <v>-118.70560970155084</v>
      </c>
      <c r="BE88">
        <f>BE87*200000</f>
        <v>-118.70560970155084</v>
      </c>
      <c r="BN88" t="s">
        <v>49</v>
      </c>
      <c r="BO88">
        <f>(BE84*BH75)/(BD75*BD78*BH76)</f>
        <v>0.11812945973496432</v>
      </c>
      <c r="BW88" t="s">
        <v>55</v>
      </c>
      <c r="BX88">
        <f>BX87*200000</f>
        <v>-118.70560970155084</v>
      </c>
      <c r="BY88">
        <f>BY87*200000</f>
        <v>-118.70560970155084</v>
      </c>
      <c r="CH88" t="s">
        <v>49</v>
      </c>
      <c r="CI88">
        <f>(BY84*CB75)/(BX75*BX78*CB76)</f>
        <v>0.11812945973496432</v>
      </c>
    </row>
    <row r="89" spans="1:91" x14ac:dyDescent="0.25">
      <c r="A89" t="s">
        <v>56</v>
      </c>
      <c r="B89">
        <f>IF(ABS(B88)&gt;F75,F75*SIGN(B88),B88)</f>
        <v>-118.70560970155084</v>
      </c>
      <c r="C89">
        <f>IF(ABS(C88)&gt;F75,F75*SIGN(C88),C88)</f>
        <v>-118.70560970155084</v>
      </c>
      <c r="L89" t="s">
        <v>51</v>
      </c>
      <c r="M89">
        <f>(M88/(2*0.81))*((1-O87)+SQRT(((1-O87)^2)+((4*0.81*O87/M88)*B77/B78)))*B78</f>
        <v>3.4200327527017995</v>
      </c>
      <c r="R89" t="s">
        <v>56</v>
      </c>
      <c r="S89">
        <f>IF(ABS(S88)&gt;W75,W75*SIGN(S88),S88)</f>
        <v>63.532618942632354</v>
      </c>
      <c r="T89">
        <f>IF(ABS(T88)&gt;W75,W75*SIGN(T88),T88)</f>
        <v>63.532618942632354</v>
      </c>
      <c r="AC89" t="s">
        <v>51</v>
      </c>
      <c r="AD89">
        <f>(AD88/(2*0.81))*((1-AF87)+SQRT(((1-AF87)^2)+((4*0.81*AF87/AD88)*S77/S78)))*S78</f>
        <v>4.3992827964700103</v>
      </c>
      <c r="AK89" t="s">
        <v>56</v>
      </c>
      <c r="AL89">
        <f>IF(ABS(AL88)&gt;AP75,AP75*SIGN(AL88),AL88)</f>
        <v>-118.70560970155084</v>
      </c>
      <c r="AM89">
        <f>IF(ABS(AM88)&gt;AP75,AP75*SIGN(AM88),AM88)</f>
        <v>-118.70560970155084</v>
      </c>
      <c r="AV89" t="s">
        <v>51</v>
      </c>
      <c r="AW89">
        <f>(AW88/(2*0.81))*((1-AY87)+SQRT(((1-AY87)^2)+((4*0.81*AY87/AW88)*AL77/AL78)))*AL78</f>
        <v>3.4200327527017995</v>
      </c>
      <c r="BC89" t="s">
        <v>56</v>
      </c>
      <c r="BD89">
        <f>IF(ABS(BD88)&gt;BH75,BH75*SIGN(BD88),BD88)</f>
        <v>-118.70560970155084</v>
      </c>
      <c r="BE89">
        <f>IF(ABS(BE88)&gt;BH75,BH75*SIGN(BE88),BE88)</f>
        <v>-118.70560970155084</v>
      </c>
      <c r="BN89" t="s">
        <v>51</v>
      </c>
      <c r="BO89">
        <f>(BO88/(2*0.81))*((1-BQ87)+SQRT(((1-BQ87)^2)+((4*0.81*BQ87/BO88)*BD77/BD78)))*BD78</f>
        <v>3.4200327527017995</v>
      </c>
      <c r="BW89" t="s">
        <v>56</v>
      </c>
      <c r="BX89">
        <f>IF(ABS(BX88)&gt;CB75,CB75*SIGN(BX88),BX88)</f>
        <v>-118.70560970155084</v>
      </c>
      <c r="BY89">
        <f>IF(ABS(BY88)&gt;CB75,CB75*SIGN(BY88),BY88)</f>
        <v>-118.70560970155084</v>
      </c>
      <c r="CH89" t="s">
        <v>51</v>
      </c>
      <c r="CI89">
        <f>(CI88/(2*0.81))*((1-CK87)+SQRT(((1-CK87)^2)+((4*0.81*CK87/CI88)*BX77/BX78)))*BX78</f>
        <v>3.4200327527017995</v>
      </c>
    </row>
    <row r="90" spans="1:91" x14ac:dyDescent="0.25">
      <c r="A90" t="s">
        <v>57</v>
      </c>
      <c r="B90">
        <f>0.81*B75*B86*F76/10</f>
        <v>235.52465955411267</v>
      </c>
      <c r="C90">
        <f>0.81*B75*C86*F76/10</f>
        <v>235.52465955411267</v>
      </c>
      <c r="R90" t="s">
        <v>57</v>
      </c>
      <c r="S90">
        <f>0.81*S75*S86*W76/10</f>
        <v>151.48094445913154</v>
      </c>
      <c r="T90">
        <f>0.81*S75*T86*W76/10</f>
        <v>151.48094445913154</v>
      </c>
      <c r="AK90" t="s">
        <v>57</v>
      </c>
      <c r="AL90">
        <f>0.81*AL75*AL86*AP76/10</f>
        <v>235.52465955411267</v>
      </c>
      <c r="AM90">
        <f>0.81*AL75*AM86*AP76/10</f>
        <v>235.52465955411267</v>
      </c>
      <c r="BC90" t="s">
        <v>57</v>
      </c>
      <c r="BD90">
        <f>0.81*BD75*BD86*BH76/10</f>
        <v>235.52465955411267</v>
      </c>
      <c r="BE90">
        <f>0.81*BD75*BE86*BH76/10</f>
        <v>235.52465955411267</v>
      </c>
      <c r="BW90" t="s">
        <v>57</v>
      </c>
      <c r="BX90">
        <f>0.81*BX75*BX86*CB76/10</f>
        <v>235.52465955411267</v>
      </c>
      <c r="BY90">
        <f>0.81*BX75*BY86*CB76/10</f>
        <v>235.52465955411267</v>
      </c>
    </row>
    <row r="91" spans="1:91" x14ac:dyDescent="0.25">
      <c r="A91" t="s">
        <v>58</v>
      </c>
      <c r="B91">
        <f>B85*B89/10</f>
        <v>-54.841991682116486</v>
      </c>
      <c r="C91">
        <f>C85*C89/10</f>
        <v>-54.841991682116486</v>
      </c>
      <c r="R91" t="s">
        <v>58</v>
      </c>
      <c r="S91">
        <f>S85*S89/10</f>
        <v>29.352069951496151</v>
      </c>
      <c r="T91">
        <f>T85*T89/10</f>
        <v>29.352069951496151</v>
      </c>
      <c r="AK91" t="s">
        <v>58</v>
      </c>
      <c r="AL91">
        <f>AL85*AL89/10</f>
        <v>-54.841991682116486</v>
      </c>
      <c r="AM91">
        <f>AM85*AM89/10</f>
        <v>-54.841991682116486</v>
      </c>
      <c r="BC91" t="s">
        <v>58</v>
      </c>
      <c r="BD91">
        <f>BD85*BD89/10</f>
        <v>-54.841991682116486</v>
      </c>
      <c r="BE91">
        <f>BE85*BE89/10</f>
        <v>-54.841991682116486</v>
      </c>
      <c r="BW91" t="s">
        <v>58</v>
      </c>
      <c r="BX91">
        <f>BX85*BX89/10</f>
        <v>-54.841991682116486</v>
      </c>
      <c r="BY91">
        <f>BY85*BY89/10</f>
        <v>-54.841991682116486</v>
      </c>
    </row>
    <row r="92" spans="1:91" x14ac:dyDescent="0.25">
      <c r="A92" t="s">
        <v>59</v>
      </c>
      <c r="B92">
        <f>B84*F75/10</f>
        <v>180.78059999999999</v>
      </c>
      <c r="C92">
        <f>C84*F75/10</f>
        <v>180.78059999999999</v>
      </c>
      <c r="R92" t="s">
        <v>59</v>
      </c>
      <c r="S92">
        <f>S84*W75/10</f>
        <v>180.78059999999999</v>
      </c>
      <c r="T92">
        <f>T84*W75/10</f>
        <v>180.78059999999999</v>
      </c>
      <c r="AK92" t="s">
        <v>59</v>
      </c>
      <c r="AL92">
        <f>AL84*AP75/10</f>
        <v>180.78059999999999</v>
      </c>
      <c r="AM92">
        <f>AM84*AP75/10</f>
        <v>180.78059999999999</v>
      </c>
      <c r="BC92" t="s">
        <v>59</v>
      </c>
      <c r="BD92">
        <f>BD84*BH75/10</f>
        <v>180.78059999999999</v>
      </c>
      <c r="BE92">
        <f>BE84*BH75/10</f>
        <v>180.78059999999999</v>
      </c>
      <c r="BW92" t="s">
        <v>59</v>
      </c>
      <c r="BX92">
        <f>BX84*CB75/10</f>
        <v>180.78059999999999</v>
      </c>
      <c r="BY92">
        <f>BY84*CB75/10</f>
        <v>180.78059999999999</v>
      </c>
    </row>
    <row r="93" spans="1:91" x14ac:dyDescent="0.25">
      <c r="A93" t="s">
        <v>60</v>
      </c>
      <c r="B93">
        <f>B92-B91-B90</f>
        <v>9.7932128003805019E-2</v>
      </c>
      <c r="C93">
        <f>C92-C91-C90</f>
        <v>9.7932128003805019E-2</v>
      </c>
      <c r="R93" t="s">
        <v>60</v>
      </c>
      <c r="S93">
        <f>S92-S91-S90</f>
        <v>-5.241441062770491E-2</v>
      </c>
      <c r="T93">
        <f>T92-T91-T90</f>
        <v>-5.241441062770491E-2</v>
      </c>
      <c r="AK93" t="s">
        <v>60</v>
      </c>
      <c r="AL93">
        <f>AL92-AL91-AL90</f>
        <v>9.7932128003805019E-2</v>
      </c>
      <c r="AM93">
        <f>AM92-AM91-AM90</f>
        <v>9.7932128003805019E-2</v>
      </c>
      <c r="BC93" t="s">
        <v>60</v>
      </c>
      <c r="BD93">
        <f>BD92-BD91-BD90</f>
        <v>9.7932128003805019E-2</v>
      </c>
      <c r="BE93">
        <f>BE92-BE91-BE90</f>
        <v>9.7932128003805019E-2</v>
      </c>
      <c r="BW93" t="s">
        <v>60</v>
      </c>
      <c r="BX93">
        <f>BX92-BX91-BX90</f>
        <v>9.7932128003805019E-2</v>
      </c>
      <c r="BY93">
        <f>BY92-BY91-BY90</f>
        <v>9.7932128003805019E-2</v>
      </c>
    </row>
    <row r="94" spans="1:91" x14ac:dyDescent="0.25">
      <c r="A94" t="s">
        <v>61</v>
      </c>
      <c r="B94">
        <f>(B92*(B76-B77)-B91*B77-B90*0.416*B86)/100</f>
        <v>31.383299140349596</v>
      </c>
      <c r="C94">
        <f>-(C92*(B76-B77)-C91*B77-C90*0.416*C86)/100</f>
        <v>-31.383299140349596</v>
      </c>
      <c r="R94" t="s">
        <v>61</v>
      </c>
      <c r="S94">
        <f>(S92*(S76-S77)-S91*S77-S90*0.416*S86)/100</f>
        <v>97.290797948059463</v>
      </c>
      <c r="T94">
        <f>-(T92*(S76-S77)-T91*S77-T90*0.416*T86)/100</f>
        <v>-97.290797948059463</v>
      </c>
      <c r="AK94" t="s">
        <v>61</v>
      </c>
      <c r="AL94">
        <f>(AL92*(AL76-AL77)-AL91*AL77-AL90*0.416*AL86)/100</f>
        <v>31.383299140349596</v>
      </c>
      <c r="AM94">
        <f>-(AM92*(AL76-AL77)-AM91*AL77-AM90*0.416*AM86)/100</f>
        <v>-31.383299140349596</v>
      </c>
      <c r="BC94" t="s">
        <v>61</v>
      </c>
      <c r="BD94">
        <f>(BD92*(BD76-BD77)-BD91*BD77-BD90*0.416*BD86)/100</f>
        <v>31.383299140349596</v>
      </c>
      <c r="BE94">
        <f>-(BE92*(BD76-BD77)-BE91*BD77-BE90*0.416*BE86)/100</f>
        <v>-31.383299140349596</v>
      </c>
      <c r="BW94" t="s">
        <v>61</v>
      </c>
      <c r="BX94">
        <f>(BX92*(BX76-BX77)-BX91*BX77-BX90*0.416*BX86)/100</f>
        <v>31.383299140349596</v>
      </c>
      <c r="BY94">
        <f>-(BY92*(BX76-BX77)-BY91*BX77-BY90*0.416*BY86)/100</f>
        <v>-31.383299140349596</v>
      </c>
    </row>
    <row r="95" spans="1:91" x14ac:dyDescent="0.25">
      <c r="A95" t="s">
        <v>34</v>
      </c>
      <c r="C95">
        <v>5</v>
      </c>
      <c r="J95" s="14">
        <v>9</v>
      </c>
      <c r="K95" s="1">
        <v>13</v>
      </c>
      <c r="L95" s="1">
        <v>13</v>
      </c>
      <c r="M95" s="1">
        <v>17</v>
      </c>
      <c r="N95" s="1">
        <v>17</v>
      </c>
      <c r="O95" s="1">
        <v>21</v>
      </c>
      <c r="P95" s="1">
        <v>21</v>
      </c>
      <c r="Q95" s="1">
        <v>25</v>
      </c>
      <c r="R95" t="s">
        <v>34</v>
      </c>
      <c r="T95">
        <v>5</v>
      </c>
      <c r="AB95" s="1">
        <v>9</v>
      </c>
      <c r="AC95" s="14">
        <v>13</v>
      </c>
      <c r="AD95" s="16">
        <v>13</v>
      </c>
      <c r="AE95" s="1">
        <v>17</v>
      </c>
      <c r="AF95" s="1">
        <v>17</v>
      </c>
      <c r="AG95" s="1">
        <v>21</v>
      </c>
      <c r="AH95" s="1">
        <v>21</v>
      </c>
      <c r="AI95" s="1">
        <v>25</v>
      </c>
      <c r="AK95" t="s">
        <v>34</v>
      </c>
      <c r="AM95">
        <v>5</v>
      </c>
      <c r="AU95" s="1">
        <v>9</v>
      </c>
      <c r="AV95" s="1">
        <v>13</v>
      </c>
      <c r="AW95" s="1">
        <v>13</v>
      </c>
      <c r="AX95" s="16">
        <v>17</v>
      </c>
      <c r="AY95" s="14">
        <v>17</v>
      </c>
      <c r="AZ95" s="1">
        <v>21</v>
      </c>
      <c r="BA95" s="1">
        <v>21</v>
      </c>
      <c r="BB95" s="1">
        <v>25</v>
      </c>
      <c r="BC95" t="s">
        <v>34</v>
      </c>
      <c r="BE95">
        <v>5</v>
      </c>
      <c r="BM95" s="1">
        <v>9</v>
      </c>
      <c r="BN95" s="1">
        <v>13</v>
      </c>
      <c r="BO95" s="1">
        <v>13</v>
      </c>
      <c r="BP95" s="1">
        <v>17</v>
      </c>
      <c r="BQ95" s="1">
        <v>17</v>
      </c>
      <c r="BR95" s="14">
        <v>21</v>
      </c>
      <c r="BS95" s="14">
        <v>21</v>
      </c>
      <c r="BT95" s="1">
        <v>25</v>
      </c>
      <c r="BW95" t="s">
        <v>34</v>
      </c>
      <c r="BY95">
        <v>5</v>
      </c>
      <c r="CF95">
        <v>9</v>
      </c>
      <c r="CG95">
        <v>13</v>
      </c>
      <c r="CH95">
        <v>13</v>
      </c>
      <c r="CI95">
        <v>17</v>
      </c>
      <c r="CJ95">
        <v>17</v>
      </c>
      <c r="CK95">
        <v>21</v>
      </c>
      <c r="CL95">
        <v>21</v>
      </c>
      <c r="CM95" s="15">
        <v>25</v>
      </c>
    </row>
    <row r="96" spans="1:91" x14ac:dyDescent="0.25">
      <c r="J96" s="13" t="s">
        <v>27</v>
      </c>
      <c r="K96" s="13" t="s">
        <v>27</v>
      </c>
      <c r="L96" s="13" t="s">
        <v>27</v>
      </c>
      <c r="M96" s="13" t="s">
        <v>27</v>
      </c>
      <c r="N96" s="13" t="s">
        <v>27</v>
      </c>
      <c r="O96" s="13" t="s">
        <v>27</v>
      </c>
      <c r="P96" s="13" t="s">
        <v>27</v>
      </c>
      <c r="Q96" s="13" t="s">
        <v>27</v>
      </c>
      <c r="AA96" t="s">
        <v>35</v>
      </c>
      <c r="AB96" s="13" t="s">
        <v>27</v>
      </c>
      <c r="AC96" s="13" t="s">
        <v>27</v>
      </c>
      <c r="AD96" s="13" t="s">
        <v>27</v>
      </c>
      <c r="AE96" s="13" t="s">
        <v>27</v>
      </c>
      <c r="AF96" s="13" t="s">
        <v>27</v>
      </c>
      <c r="AG96" s="13" t="s">
        <v>27</v>
      </c>
      <c r="AH96" s="13" t="s">
        <v>27</v>
      </c>
      <c r="AI96" s="13" t="s">
        <v>27</v>
      </c>
      <c r="AT96" t="s">
        <v>35</v>
      </c>
      <c r="AU96" s="13" t="s">
        <v>27</v>
      </c>
      <c r="AV96" s="13" t="s">
        <v>27</v>
      </c>
      <c r="AW96" s="13" t="s">
        <v>27</v>
      </c>
      <c r="AX96" s="13" t="s">
        <v>27</v>
      </c>
      <c r="AY96" s="13" t="s">
        <v>27</v>
      </c>
      <c r="AZ96" s="13" t="s">
        <v>27</v>
      </c>
      <c r="BA96" s="13" t="s">
        <v>27</v>
      </c>
      <c r="BB96" s="13" t="s">
        <v>27</v>
      </c>
      <c r="BL96" t="s">
        <v>35</v>
      </c>
      <c r="BM96" s="13" t="s">
        <v>27</v>
      </c>
      <c r="BN96" s="13" t="s">
        <v>27</v>
      </c>
      <c r="BO96" s="13" t="s">
        <v>27</v>
      </c>
      <c r="BP96" s="13" t="s">
        <v>27</v>
      </c>
      <c r="BQ96" s="13" t="s">
        <v>27</v>
      </c>
      <c r="BR96" s="13" t="s">
        <v>27</v>
      </c>
      <c r="BS96" s="13" t="s">
        <v>27</v>
      </c>
      <c r="BT96" s="13" t="s">
        <v>27</v>
      </c>
      <c r="CF96" s="13" t="s">
        <v>27</v>
      </c>
      <c r="CG96" s="13" t="s">
        <v>27</v>
      </c>
      <c r="CH96" s="13" t="s">
        <v>27</v>
      </c>
      <c r="CI96" s="13" t="s">
        <v>27</v>
      </c>
      <c r="CJ96" s="13" t="s">
        <v>27</v>
      </c>
      <c r="CK96" s="13" t="s">
        <v>27</v>
      </c>
      <c r="CL96" s="13" t="s">
        <v>27</v>
      </c>
      <c r="CM96" s="13" t="s">
        <v>27</v>
      </c>
    </row>
    <row r="97" spans="1:91" x14ac:dyDescent="0.25">
      <c r="A97" t="s">
        <v>36</v>
      </c>
      <c r="B97">
        <v>60</v>
      </c>
      <c r="C97" t="s">
        <v>37</v>
      </c>
      <c r="E97" t="s">
        <v>38</v>
      </c>
      <c r="F97">
        <v>391.3</v>
      </c>
      <c r="G97" t="s">
        <v>39</v>
      </c>
      <c r="I97" t="s">
        <v>40</v>
      </c>
      <c r="J97" s="13" t="s">
        <v>27</v>
      </c>
      <c r="K97" s="13" t="s">
        <v>27</v>
      </c>
      <c r="L97" s="13" t="s">
        <v>27</v>
      </c>
      <c r="M97" s="13" t="s">
        <v>27</v>
      </c>
      <c r="N97" s="13" t="s">
        <v>27</v>
      </c>
      <c r="O97" s="13" t="s">
        <v>27</v>
      </c>
      <c r="P97" s="13" t="s">
        <v>27</v>
      </c>
      <c r="Q97" s="13" t="s">
        <v>27</v>
      </c>
      <c r="R97" t="s">
        <v>36</v>
      </c>
      <c r="S97">
        <v>30</v>
      </c>
      <c r="T97" t="s">
        <v>37</v>
      </c>
      <c r="V97" t="s">
        <v>38</v>
      </c>
      <c r="W97">
        <v>391.3</v>
      </c>
      <c r="X97" t="s">
        <v>39</v>
      </c>
      <c r="Z97" t="s">
        <v>40</v>
      </c>
      <c r="AA97" t="s">
        <v>21</v>
      </c>
      <c r="AB97" s="13" t="s">
        <v>27</v>
      </c>
      <c r="AC97" s="13" t="s">
        <v>27</v>
      </c>
      <c r="AD97" s="13" t="s">
        <v>27</v>
      </c>
      <c r="AE97" s="13" t="s">
        <v>27</v>
      </c>
      <c r="AF97" s="13" t="s">
        <v>27</v>
      </c>
      <c r="AG97" s="13" t="s">
        <v>27</v>
      </c>
      <c r="AH97" s="13" t="s">
        <v>27</v>
      </c>
      <c r="AI97" s="13" t="s">
        <v>27</v>
      </c>
      <c r="AK97" t="s">
        <v>36</v>
      </c>
      <c r="AL97">
        <v>60</v>
      </c>
      <c r="AM97" t="s">
        <v>37</v>
      </c>
      <c r="AO97" t="s">
        <v>38</v>
      </c>
      <c r="AP97">
        <v>391.3</v>
      </c>
      <c r="AQ97" t="s">
        <v>39</v>
      </c>
      <c r="AS97" t="s">
        <v>40</v>
      </c>
      <c r="AT97" t="s">
        <v>21</v>
      </c>
      <c r="AU97" s="13" t="s">
        <v>27</v>
      </c>
      <c r="AV97" s="13" t="s">
        <v>27</v>
      </c>
      <c r="AW97" s="13" t="s">
        <v>27</v>
      </c>
      <c r="AX97" s="13" t="s">
        <v>27</v>
      </c>
      <c r="AY97" s="13" t="s">
        <v>27</v>
      </c>
      <c r="AZ97" s="13" t="s">
        <v>27</v>
      </c>
      <c r="BA97" s="13" t="s">
        <v>27</v>
      </c>
      <c r="BB97" s="13" t="s">
        <v>27</v>
      </c>
      <c r="BC97" t="s">
        <v>36</v>
      </c>
      <c r="BD97">
        <v>60</v>
      </c>
      <c r="BE97" t="s">
        <v>37</v>
      </c>
      <c r="BG97" t="s">
        <v>38</v>
      </c>
      <c r="BH97">
        <v>391.3</v>
      </c>
      <c r="BI97" t="s">
        <v>39</v>
      </c>
      <c r="BK97" t="s">
        <v>40</v>
      </c>
      <c r="BL97" t="s">
        <v>21</v>
      </c>
      <c r="BM97" s="13" t="s">
        <v>27</v>
      </c>
      <c r="BN97" s="13" t="s">
        <v>27</v>
      </c>
      <c r="BO97" s="13" t="s">
        <v>27</v>
      </c>
      <c r="BP97" s="13" t="s">
        <v>27</v>
      </c>
      <c r="BQ97" s="13" t="s">
        <v>27</v>
      </c>
      <c r="BR97" s="13" t="s">
        <v>27</v>
      </c>
      <c r="BS97" s="13" t="s">
        <v>27</v>
      </c>
      <c r="BT97" s="13" t="s">
        <v>27</v>
      </c>
      <c r="BW97" t="s">
        <v>36</v>
      </c>
      <c r="BX97">
        <v>60</v>
      </c>
      <c r="BY97" t="s">
        <v>37</v>
      </c>
      <c r="CA97" t="s">
        <v>38</v>
      </c>
      <c r="CB97">
        <v>391.3</v>
      </c>
      <c r="CC97" t="s">
        <v>39</v>
      </c>
      <c r="CE97" t="s">
        <v>40</v>
      </c>
      <c r="CF97" s="13" t="s">
        <v>27</v>
      </c>
      <c r="CG97" s="13" t="s">
        <v>27</v>
      </c>
      <c r="CH97" s="13" t="s">
        <v>27</v>
      </c>
      <c r="CI97" s="13" t="s">
        <v>27</v>
      </c>
      <c r="CJ97" s="13" t="s">
        <v>27</v>
      </c>
      <c r="CK97" s="13" t="s">
        <v>27</v>
      </c>
      <c r="CL97" s="13" t="s">
        <v>27</v>
      </c>
      <c r="CM97" s="13" t="s">
        <v>27</v>
      </c>
    </row>
    <row r="98" spans="1:91" x14ac:dyDescent="0.25">
      <c r="A98" t="s">
        <v>41</v>
      </c>
      <c r="B98">
        <v>22</v>
      </c>
      <c r="C98" t="s">
        <v>37</v>
      </c>
      <c r="E98" t="s">
        <v>42</v>
      </c>
      <c r="F98">
        <v>14.17</v>
      </c>
      <c r="G98" t="s">
        <v>39</v>
      </c>
      <c r="H98" t="s">
        <v>22</v>
      </c>
      <c r="I98">
        <v>12.5</v>
      </c>
      <c r="R98" t="s">
        <v>41</v>
      </c>
      <c r="S98">
        <v>50</v>
      </c>
      <c r="T98" t="s">
        <v>37</v>
      </c>
      <c r="V98" t="s">
        <v>42</v>
      </c>
      <c r="W98">
        <v>14.17</v>
      </c>
      <c r="X98" t="s">
        <v>39</v>
      </c>
      <c r="Y98" t="s">
        <v>22</v>
      </c>
      <c r="Z98">
        <v>12.5</v>
      </c>
      <c r="AK98" t="s">
        <v>41</v>
      </c>
      <c r="AL98">
        <v>22</v>
      </c>
      <c r="AM98" t="s">
        <v>37</v>
      </c>
      <c r="AO98" t="s">
        <v>42</v>
      </c>
      <c r="AP98">
        <v>14.17</v>
      </c>
      <c r="AQ98" t="s">
        <v>39</v>
      </c>
      <c r="AR98" t="s">
        <v>22</v>
      </c>
      <c r="AS98">
        <v>12.5</v>
      </c>
      <c r="BC98" t="s">
        <v>41</v>
      </c>
      <c r="BD98">
        <v>22</v>
      </c>
      <c r="BE98" t="s">
        <v>37</v>
      </c>
      <c r="BG98" t="s">
        <v>42</v>
      </c>
      <c r="BH98">
        <v>14.17</v>
      </c>
      <c r="BI98" t="s">
        <v>39</v>
      </c>
      <c r="BJ98" t="s">
        <v>22</v>
      </c>
      <c r="BK98">
        <v>12.5</v>
      </c>
      <c r="BW98" t="s">
        <v>41</v>
      </c>
      <c r="BX98">
        <v>22</v>
      </c>
      <c r="BY98" t="s">
        <v>37</v>
      </c>
      <c r="CA98" t="s">
        <v>42</v>
      </c>
      <c r="CB98">
        <v>14.17</v>
      </c>
      <c r="CC98" t="s">
        <v>39</v>
      </c>
      <c r="CD98" t="s">
        <v>22</v>
      </c>
      <c r="CE98">
        <v>12.5</v>
      </c>
    </row>
    <row r="99" spans="1:91" x14ac:dyDescent="0.25">
      <c r="A99" t="s">
        <v>43</v>
      </c>
      <c r="B99">
        <v>4</v>
      </c>
      <c r="C99" t="s">
        <v>37</v>
      </c>
      <c r="H99" t="s">
        <v>23</v>
      </c>
      <c r="I99">
        <v>10.96</v>
      </c>
      <c r="R99" t="s">
        <v>43</v>
      </c>
      <c r="S99">
        <v>4</v>
      </c>
      <c r="T99" t="s">
        <v>37</v>
      </c>
      <c r="Y99" t="s">
        <v>23</v>
      </c>
      <c r="Z99">
        <v>10.96</v>
      </c>
      <c r="AK99" t="s">
        <v>43</v>
      </c>
      <c r="AL99">
        <v>4</v>
      </c>
      <c r="AM99" t="s">
        <v>37</v>
      </c>
      <c r="AR99" t="s">
        <v>23</v>
      </c>
      <c r="AS99">
        <v>10.96</v>
      </c>
      <c r="BC99" t="s">
        <v>43</v>
      </c>
      <c r="BD99">
        <v>4</v>
      </c>
      <c r="BE99" t="s">
        <v>37</v>
      </c>
      <c r="BJ99" t="s">
        <v>23</v>
      </c>
      <c r="BK99">
        <v>10.96</v>
      </c>
      <c r="BW99" t="s">
        <v>43</v>
      </c>
      <c r="BX99">
        <v>4</v>
      </c>
      <c r="BY99" t="s">
        <v>37</v>
      </c>
      <c r="CD99" t="s">
        <v>23</v>
      </c>
      <c r="CE99">
        <v>10.96</v>
      </c>
    </row>
    <row r="100" spans="1:91" x14ac:dyDescent="0.25">
      <c r="A100" t="s">
        <v>44</v>
      </c>
      <c r="B100">
        <f>B98-B99</f>
        <v>18</v>
      </c>
      <c r="C100" t="s">
        <v>37</v>
      </c>
      <c r="H100" t="s">
        <v>24</v>
      </c>
      <c r="I100">
        <v>9.36</v>
      </c>
      <c r="R100" t="s">
        <v>44</v>
      </c>
      <c r="S100">
        <f>S98-S99</f>
        <v>46</v>
      </c>
      <c r="T100" t="s">
        <v>37</v>
      </c>
      <c r="Y100" t="s">
        <v>24</v>
      </c>
      <c r="Z100">
        <v>9.36</v>
      </c>
      <c r="AK100" t="s">
        <v>44</v>
      </c>
      <c r="AL100">
        <f>AL98-AL99</f>
        <v>18</v>
      </c>
      <c r="AM100" t="s">
        <v>37</v>
      </c>
      <c r="AR100" t="s">
        <v>24</v>
      </c>
      <c r="AS100">
        <v>9.36</v>
      </c>
      <c r="BC100" t="s">
        <v>44</v>
      </c>
      <c r="BD100">
        <f>BD98-BD99</f>
        <v>18</v>
      </c>
      <c r="BE100" t="s">
        <v>37</v>
      </c>
      <c r="BJ100" t="s">
        <v>24</v>
      </c>
      <c r="BK100">
        <v>9.36</v>
      </c>
      <c r="BW100" t="s">
        <v>44</v>
      </c>
      <c r="BX100">
        <f>BX98-BX99</f>
        <v>18</v>
      </c>
      <c r="BY100" t="s">
        <v>37</v>
      </c>
      <c r="CD100" t="s">
        <v>24</v>
      </c>
      <c r="CE100">
        <v>9.36</v>
      </c>
    </row>
    <row r="101" spans="1:91" x14ac:dyDescent="0.25">
      <c r="H101" t="s">
        <v>25</v>
      </c>
      <c r="I101">
        <v>7.82</v>
      </c>
      <c r="Y101" t="s">
        <v>25</v>
      </c>
      <c r="Z101">
        <v>7.82</v>
      </c>
      <c r="AR101" t="s">
        <v>25</v>
      </c>
      <c r="AS101">
        <v>7.82</v>
      </c>
      <c r="BJ101" t="s">
        <v>25</v>
      </c>
      <c r="BK101">
        <v>7.82</v>
      </c>
      <c r="CD101" t="s">
        <v>25</v>
      </c>
      <c r="CE101">
        <v>7.82</v>
      </c>
    </row>
    <row r="102" spans="1:91" x14ac:dyDescent="0.25">
      <c r="H102" t="s">
        <v>26</v>
      </c>
      <c r="I102">
        <v>6.28</v>
      </c>
      <c r="Y102" t="s">
        <v>26</v>
      </c>
      <c r="Z102">
        <v>6.28</v>
      </c>
      <c r="AR102" t="s">
        <v>26</v>
      </c>
      <c r="AS102">
        <v>6.28</v>
      </c>
      <c r="BJ102" t="s">
        <v>26</v>
      </c>
      <c r="BK102">
        <v>6.28</v>
      </c>
      <c r="CD102" t="s">
        <v>26</v>
      </c>
      <c r="CE102">
        <v>6.28</v>
      </c>
    </row>
    <row r="103" spans="1:91" x14ac:dyDescent="0.25">
      <c r="H103" t="s">
        <v>27</v>
      </c>
      <c r="I103">
        <v>4.62</v>
      </c>
      <c r="L103" t="s">
        <v>45</v>
      </c>
      <c r="M103">
        <f>((B106-B107)*F97)/(0.81*B97*F98)</f>
        <v>0</v>
      </c>
      <c r="O103">
        <f>B105</f>
        <v>9</v>
      </c>
      <c r="Y103" t="s">
        <v>27</v>
      </c>
      <c r="Z103">
        <v>4.62</v>
      </c>
      <c r="AC103" t="s">
        <v>45</v>
      </c>
      <c r="AD103">
        <f>((S106-S107)*W97)/(0.81*S97*W98)</f>
        <v>0</v>
      </c>
      <c r="AF103">
        <f>S105</f>
        <v>9</v>
      </c>
      <c r="AR103" t="s">
        <v>27</v>
      </c>
      <c r="AS103">
        <v>4.62</v>
      </c>
      <c r="AV103" t="s">
        <v>45</v>
      </c>
      <c r="AW103">
        <f>((AL106-AL107)*AP97)/(0.81*AL97*AP98)</f>
        <v>0</v>
      </c>
      <c r="AY103">
        <f>AL105</f>
        <v>9</v>
      </c>
      <c r="BJ103" t="s">
        <v>27</v>
      </c>
      <c r="BK103">
        <v>4.62</v>
      </c>
      <c r="BN103" t="s">
        <v>45</v>
      </c>
      <c r="BO103">
        <f>((BD106-BD107)*BH97)/(0.81*BD97*BH98)</f>
        <v>0</v>
      </c>
      <c r="BQ103">
        <f>BD105</f>
        <v>9</v>
      </c>
      <c r="CD103" t="s">
        <v>27</v>
      </c>
      <c r="CE103">
        <v>4.62</v>
      </c>
      <c r="CH103" t="s">
        <v>45</v>
      </c>
      <c r="CI103">
        <f>((BX106-BX107)*CB97)/(0.81*BX97*CB98)</f>
        <v>0</v>
      </c>
      <c r="CK103">
        <f>BX105</f>
        <v>9</v>
      </c>
    </row>
    <row r="104" spans="1:91" x14ac:dyDescent="0.25">
      <c r="H104" t="s">
        <v>27</v>
      </c>
      <c r="I104">
        <v>3.08</v>
      </c>
      <c r="L104" t="s">
        <v>46</v>
      </c>
      <c r="M104">
        <f>B107/B106</f>
        <v>1</v>
      </c>
      <c r="N104" t="s">
        <v>47</v>
      </c>
      <c r="O104">
        <f>(0.0035/0.00196)*M104</f>
        <v>1.7857142857142858</v>
      </c>
      <c r="Y104" t="s">
        <v>27</v>
      </c>
      <c r="Z104">
        <v>3.08</v>
      </c>
      <c r="AC104" t="s">
        <v>46</v>
      </c>
      <c r="AD104">
        <f>S107/S106</f>
        <v>1</v>
      </c>
      <c r="AE104" t="s">
        <v>47</v>
      </c>
      <c r="AF104">
        <f>(0.0035/0.00196)*AD104</f>
        <v>1.7857142857142858</v>
      </c>
      <c r="AR104" t="s">
        <v>27</v>
      </c>
      <c r="AS104">
        <v>3.08</v>
      </c>
      <c r="AV104" t="s">
        <v>46</v>
      </c>
      <c r="AW104">
        <f>AL107/AL106</f>
        <v>1</v>
      </c>
      <c r="AX104" t="s">
        <v>47</v>
      </c>
      <c r="AY104">
        <f>(0.0035/0.00196)*AW104</f>
        <v>1.7857142857142858</v>
      </c>
      <c r="BJ104" t="s">
        <v>27</v>
      </c>
      <c r="BK104">
        <v>3.08</v>
      </c>
      <c r="BN104" t="s">
        <v>46</v>
      </c>
      <c r="BO104">
        <f>BD107/BD106</f>
        <v>1</v>
      </c>
      <c r="BP104" t="s">
        <v>47</v>
      </c>
      <c r="BQ104">
        <f>(0.0035/0.00196)*BO104</f>
        <v>1.7857142857142858</v>
      </c>
      <c r="CD104" t="s">
        <v>27</v>
      </c>
      <c r="CE104">
        <v>3.08</v>
      </c>
      <c r="CH104" t="s">
        <v>46</v>
      </c>
      <c r="CI104">
        <f>BX107/BX106</f>
        <v>1</v>
      </c>
      <c r="CJ104" t="s">
        <v>47</v>
      </c>
      <c r="CK104">
        <f>(0.0035/0.00196)*CI104</f>
        <v>1.7857142857142858</v>
      </c>
    </row>
    <row r="105" spans="1:91" x14ac:dyDescent="0.25">
      <c r="B105">
        <v>9</v>
      </c>
      <c r="C105" t="s">
        <v>48</v>
      </c>
      <c r="L105" t="s">
        <v>49</v>
      </c>
      <c r="M105">
        <f>(B106*F97)/(B97*B100*F98)</f>
        <v>0.11812945973496432</v>
      </c>
      <c r="S105">
        <v>9</v>
      </c>
      <c r="T105" t="s">
        <v>48</v>
      </c>
      <c r="AC105" t="s">
        <v>49</v>
      </c>
      <c r="AD105">
        <f>(S106*W97)/(S97*S100*W98)</f>
        <v>9.2449142401276441E-2</v>
      </c>
      <c r="AL105">
        <v>9</v>
      </c>
      <c r="AM105" t="s">
        <v>48</v>
      </c>
      <c r="AV105" t="s">
        <v>49</v>
      </c>
      <c r="AW105">
        <f>(AL106*AP97)/(AL97*AL100*AP98)</f>
        <v>0.11812945973496432</v>
      </c>
      <c r="BD105">
        <v>9</v>
      </c>
      <c r="BE105" t="s">
        <v>48</v>
      </c>
      <c r="BN105" t="s">
        <v>49</v>
      </c>
      <c r="BO105">
        <f>(BD106*BH97)/(BD97*BD100*BH98)</f>
        <v>0.11812945973496432</v>
      </c>
      <c r="BX105">
        <v>9</v>
      </c>
      <c r="BY105" t="s">
        <v>48</v>
      </c>
      <c r="CH105" t="s">
        <v>49</v>
      </c>
      <c r="CI105">
        <f>(BX106*CB97)/(BX97*BX100*CB98)</f>
        <v>0.11812945973496432</v>
      </c>
    </row>
    <row r="106" spans="1:91" x14ac:dyDescent="0.25">
      <c r="A106" t="s">
        <v>50</v>
      </c>
      <c r="B106">
        <f>I107</f>
        <v>4.62</v>
      </c>
      <c r="C106">
        <f>B107</f>
        <v>4.62</v>
      </c>
      <c r="H106" t="s">
        <v>32</v>
      </c>
      <c r="I106">
        <v>7.76</v>
      </c>
      <c r="L106" t="s">
        <v>51</v>
      </c>
      <c r="M106">
        <f>(M105/(2*0.81))*((1-O104)+SQRT(((1-O104)^2)+((4*0.81*O104/M105)*B99/B100)))*B100</f>
        <v>3.4200327527017995</v>
      </c>
      <c r="R106" t="s">
        <v>50</v>
      </c>
      <c r="S106">
        <f>Z107</f>
        <v>4.62</v>
      </c>
      <c r="T106">
        <f>S107</f>
        <v>4.62</v>
      </c>
      <c r="Y106" t="s">
        <v>32</v>
      </c>
      <c r="Z106">
        <v>7.76</v>
      </c>
      <c r="AC106" t="s">
        <v>51</v>
      </c>
      <c r="AD106">
        <f>(AD105/(2*0.81))*((1-AF104)+SQRT(((1-AF104)^2)+((4*0.81*AF104/AD105)*S99/S100)))*S100</f>
        <v>4.3992827964700103</v>
      </c>
      <c r="AK106" t="s">
        <v>50</v>
      </c>
      <c r="AL106">
        <f>AS107</f>
        <v>4.62</v>
      </c>
      <c r="AM106">
        <f>AL107</f>
        <v>4.62</v>
      </c>
      <c r="AR106" t="s">
        <v>32</v>
      </c>
      <c r="AS106">
        <v>7.76</v>
      </c>
      <c r="AV106" t="s">
        <v>51</v>
      </c>
      <c r="AW106">
        <f>(AW105/(2*0.81))*((1-AY104)+SQRT(((1-AY104)^2)+((4*0.81*AY104/AW105)*AL99/AL100)))*AL100</f>
        <v>3.4200327527017995</v>
      </c>
      <c r="BC106" t="s">
        <v>50</v>
      </c>
      <c r="BD106">
        <f>BK107</f>
        <v>4.62</v>
      </c>
      <c r="BE106">
        <f>BD107</f>
        <v>4.62</v>
      </c>
      <c r="BJ106" t="s">
        <v>32</v>
      </c>
      <c r="BK106">
        <v>7.76</v>
      </c>
      <c r="BN106" t="s">
        <v>51</v>
      </c>
      <c r="BO106">
        <f>(BO105/(2*0.81))*((1-BQ104)+SQRT(((1-BQ104)^2)+((4*0.81*BQ104/BO105)*BD99/BD100)))*BD100</f>
        <v>3.4200327527017995</v>
      </c>
      <c r="BW106" t="s">
        <v>50</v>
      </c>
      <c r="BX106">
        <f>CE107</f>
        <v>4.62</v>
      </c>
      <c r="BY106">
        <f>BX107</f>
        <v>4.62</v>
      </c>
      <c r="CD106" t="s">
        <v>32</v>
      </c>
      <c r="CE106">
        <v>7.76</v>
      </c>
      <c r="CH106" t="s">
        <v>51</v>
      </c>
      <c r="CI106">
        <f>(CI105/(2*0.81))*((1-CK104)+SQRT(((1-CK104)^2)+((4*0.81*CK104/CI105)*BX99/BX100)))*BX100</f>
        <v>3.4200327527017995</v>
      </c>
    </row>
    <row r="107" spans="1:91" x14ac:dyDescent="0.25">
      <c r="A107" t="s">
        <v>52</v>
      </c>
      <c r="B107">
        <f>I107</f>
        <v>4.62</v>
      </c>
      <c r="C107">
        <f>B106</f>
        <v>4.62</v>
      </c>
      <c r="H107" t="s">
        <v>27</v>
      </c>
      <c r="I107">
        <v>4.62</v>
      </c>
      <c r="R107" t="s">
        <v>52</v>
      </c>
      <c r="S107">
        <f>Z107</f>
        <v>4.62</v>
      </c>
      <c r="T107">
        <f>S106</f>
        <v>4.62</v>
      </c>
      <c r="Y107" t="s">
        <v>27</v>
      </c>
      <c r="Z107">
        <v>4.62</v>
      </c>
      <c r="AK107" t="s">
        <v>52</v>
      </c>
      <c r="AL107">
        <f>AS107</f>
        <v>4.62</v>
      </c>
      <c r="AM107">
        <f>AL106</f>
        <v>4.62</v>
      </c>
      <c r="AR107" t="s">
        <v>27</v>
      </c>
      <c r="AS107">
        <v>4.62</v>
      </c>
      <c r="BC107" t="s">
        <v>52</v>
      </c>
      <c r="BD107">
        <f>BK107</f>
        <v>4.62</v>
      </c>
      <c r="BE107">
        <f>BD106</f>
        <v>4.62</v>
      </c>
      <c r="BJ107" t="s">
        <v>27</v>
      </c>
      <c r="BK107">
        <v>4.62</v>
      </c>
      <c r="BW107" t="s">
        <v>52</v>
      </c>
      <c r="BX107">
        <f>CE107</f>
        <v>4.62</v>
      </c>
      <c r="BY107">
        <f>BX106</f>
        <v>4.62</v>
      </c>
      <c r="CD107" t="s">
        <v>27</v>
      </c>
      <c r="CE107">
        <v>4.62</v>
      </c>
    </row>
    <row r="108" spans="1:91" x14ac:dyDescent="0.25">
      <c r="A108" t="s">
        <v>53</v>
      </c>
      <c r="B108">
        <f>M106</f>
        <v>3.4200327527017995</v>
      </c>
      <c r="C108">
        <f>M111</f>
        <v>3.4200327527017995</v>
      </c>
      <c r="H108" t="s">
        <v>33</v>
      </c>
      <c r="I108">
        <v>6.16</v>
      </c>
      <c r="L108" t="s">
        <v>45</v>
      </c>
      <c r="M108">
        <f>((C106-C107)*F97)/(0.81*B97*F98)</f>
        <v>0</v>
      </c>
      <c r="O108" t="str">
        <f>C105</f>
        <v>9'</v>
      </c>
      <c r="R108" t="s">
        <v>53</v>
      </c>
      <c r="S108">
        <f>AD106</f>
        <v>4.3992827964700103</v>
      </c>
      <c r="T108">
        <f>AD111</f>
        <v>4.3992827964700103</v>
      </c>
      <c r="Y108" t="s">
        <v>33</v>
      </c>
      <c r="Z108">
        <v>6.16</v>
      </c>
      <c r="AC108" t="s">
        <v>45</v>
      </c>
      <c r="AD108">
        <f>((T106-T107)*W97)/(0.81*S97*W98)</f>
        <v>0</v>
      </c>
      <c r="AF108" t="str">
        <f>T105</f>
        <v>9'</v>
      </c>
      <c r="AK108" t="s">
        <v>53</v>
      </c>
      <c r="AL108">
        <f>AW106</f>
        <v>3.4200327527017995</v>
      </c>
      <c r="AM108">
        <f>AW111</f>
        <v>3.4200327527017995</v>
      </c>
      <c r="AR108" t="s">
        <v>33</v>
      </c>
      <c r="AS108">
        <v>6.16</v>
      </c>
      <c r="AV108" t="s">
        <v>45</v>
      </c>
      <c r="AW108">
        <f>((AM106-AM107)*AP97)/(0.81*AL97*AP98)</f>
        <v>0</v>
      </c>
      <c r="AY108" t="str">
        <f>AM105</f>
        <v>9'</v>
      </c>
      <c r="BC108" t="s">
        <v>53</v>
      </c>
      <c r="BD108">
        <f>BO106</f>
        <v>3.4200327527017995</v>
      </c>
      <c r="BE108">
        <f>BO111</f>
        <v>3.4200327527017995</v>
      </c>
      <c r="BJ108" t="s">
        <v>33</v>
      </c>
      <c r="BK108">
        <v>6.16</v>
      </c>
      <c r="BN108" t="s">
        <v>45</v>
      </c>
      <c r="BO108">
        <f>((BE106-BE107)*BH97)/(0.81*BD97*BH98)</f>
        <v>0</v>
      </c>
      <c r="BQ108" t="str">
        <f>BE105</f>
        <v>9'</v>
      </c>
      <c r="BW108" t="s">
        <v>53</v>
      </c>
      <c r="BX108">
        <f>CI106</f>
        <v>3.4200327527017995</v>
      </c>
      <c r="BY108">
        <f>CI111</f>
        <v>3.4200327527017995</v>
      </c>
      <c r="CD108" t="s">
        <v>33</v>
      </c>
      <c r="CE108">
        <v>6.16</v>
      </c>
      <c r="CH108" t="s">
        <v>45</v>
      </c>
      <c r="CI108">
        <f>((BY106-BY107)*CB97)/(0.81*BX97*CB98)</f>
        <v>0</v>
      </c>
      <c r="CK108" t="str">
        <f>BY105</f>
        <v>9'</v>
      </c>
    </row>
    <row r="109" spans="1:91" x14ac:dyDescent="0.25">
      <c r="A109" t="s">
        <v>54</v>
      </c>
      <c r="B109">
        <f>(B108-B99)/B108*0.0035</f>
        <v>-5.935280485077542E-4</v>
      </c>
      <c r="C109">
        <f>(C108-B99)/C108*0.0035</f>
        <v>-5.935280485077542E-4</v>
      </c>
      <c r="L109" t="s">
        <v>46</v>
      </c>
      <c r="M109">
        <f>C107/C106</f>
        <v>1</v>
      </c>
      <c r="N109" t="s">
        <v>47</v>
      </c>
      <c r="O109">
        <f>(0.0035/0.00196)*M109</f>
        <v>1.7857142857142858</v>
      </c>
      <c r="R109" t="s">
        <v>54</v>
      </c>
      <c r="S109">
        <f>(S108-S99)/S108*0.0035</f>
        <v>3.1766309471316178E-4</v>
      </c>
      <c r="T109">
        <f>(T108-S99)/T108*0.0035</f>
        <v>3.1766309471316178E-4</v>
      </c>
      <c r="AC109" t="s">
        <v>46</v>
      </c>
      <c r="AD109">
        <f>T107/T106</f>
        <v>1</v>
      </c>
      <c r="AE109" t="s">
        <v>47</v>
      </c>
      <c r="AF109">
        <f>(0.0035/0.00196)*AD109</f>
        <v>1.7857142857142858</v>
      </c>
      <c r="AK109" t="s">
        <v>54</v>
      </c>
      <c r="AL109">
        <f>(AL108-AL99)/AL108*0.0035</f>
        <v>-5.935280485077542E-4</v>
      </c>
      <c r="AM109">
        <f>(AM108-AL99)/AM108*0.0035</f>
        <v>-5.935280485077542E-4</v>
      </c>
      <c r="AV109" t="s">
        <v>46</v>
      </c>
      <c r="AW109">
        <f>AM107/AM106</f>
        <v>1</v>
      </c>
      <c r="AX109" t="s">
        <v>47</v>
      </c>
      <c r="AY109">
        <f>(0.0035/0.00196)*AW109</f>
        <v>1.7857142857142858</v>
      </c>
      <c r="BC109" t="s">
        <v>54</v>
      </c>
      <c r="BD109">
        <f>(BD108-BD99)/BD108*0.0035</f>
        <v>-5.935280485077542E-4</v>
      </c>
      <c r="BE109">
        <f>(BE108-BD99)/BE108*0.0035</f>
        <v>-5.935280485077542E-4</v>
      </c>
      <c r="BN109" t="s">
        <v>46</v>
      </c>
      <c r="BO109">
        <f>BE107/BE106</f>
        <v>1</v>
      </c>
      <c r="BP109" t="s">
        <v>47</v>
      </c>
      <c r="BQ109">
        <f>(0.0035/0.00196)*BO109</f>
        <v>1.7857142857142858</v>
      </c>
      <c r="BW109" t="s">
        <v>54</v>
      </c>
      <c r="BX109">
        <f>(BX108-BX99)/BX108*0.0035</f>
        <v>-5.935280485077542E-4</v>
      </c>
      <c r="BY109">
        <f>(BY108-BX99)/BY108*0.0035</f>
        <v>-5.935280485077542E-4</v>
      </c>
      <c r="CH109" t="s">
        <v>46</v>
      </c>
      <c r="CI109">
        <f>BY107/BY106</f>
        <v>1</v>
      </c>
      <c r="CJ109" t="s">
        <v>47</v>
      </c>
      <c r="CK109">
        <f>(0.0035/0.00196)*CI109</f>
        <v>1.7857142857142858</v>
      </c>
    </row>
    <row r="110" spans="1:91" x14ac:dyDescent="0.25">
      <c r="A110" t="s">
        <v>55</v>
      </c>
      <c r="B110">
        <f>B109*200000</f>
        <v>-118.70560970155084</v>
      </c>
      <c r="C110">
        <f>C109*200000</f>
        <v>-118.70560970155084</v>
      </c>
      <c r="L110" t="s">
        <v>49</v>
      </c>
      <c r="M110">
        <f>(C106*F97)/(B97*B100*F98)</f>
        <v>0.11812945973496432</v>
      </c>
      <c r="R110" t="s">
        <v>55</v>
      </c>
      <c r="S110">
        <f>S109*200000</f>
        <v>63.532618942632354</v>
      </c>
      <c r="T110">
        <f>T109*200000</f>
        <v>63.532618942632354</v>
      </c>
      <c r="AC110" t="s">
        <v>49</v>
      </c>
      <c r="AD110">
        <f>(T106*W97)/(S97*S100*W98)</f>
        <v>9.2449142401276441E-2</v>
      </c>
      <c r="AK110" t="s">
        <v>55</v>
      </c>
      <c r="AL110">
        <f>AL109*200000</f>
        <v>-118.70560970155084</v>
      </c>
      <c r="AM110">
        <f>AM109*200000</f>
        <v>-118.70560970155084</v>
      </c>
      <c r="AV110" t="s">
        <v>49</v>
      </c>
      <c r="AW110">
        <f>(AM106*AP97)/(AL97*AL100*AP98)</f>
        <v>0.11812945973496432</v>
      </c>
      <c r="BC110" t="s">
        <v>55</v>
      </c>
      <c r="BD110">
        <f>BD109*200000</f>
        <v>-118.70560970155084</v>
      </c>
      <c r="BE110">
        <f>BE109*200000</f>
        <v>-118.70560970155084</v>
      </c>
      <c r="BN110" t="s">
        <v>49</v>
      </c>
      <c r="BO110">
        <f>(BE106*BH97)/(BD97*BD100*BH98)</f>
        <v>0.11812945973496432</v>
      </c>
      <c r="BW110" t="s">
        <v>55</v>
      </c>
      <c r="BX110">
        <f>BX109*200000</f>
        <v>-118.70560970155084</v>
      </c>
      <c r="BY110">
        <f>BY109*200000</f>
        <v>-118.70560970155084</v>
      </c>
      <c r="CH110" t="s">
        <v>49</v>
      </c>
      <c r="CI110">
        <f>(BY106*CB97)/(BX97*BX100*CB98)</f>
        <v>0.11812945973496432</v>
      </c>
    </row>
    <row r="111" spans="1:91" x14ac:dyDescent="0.25">
      <c r="A111" t="s">
        <v>56</v>
      </c>
      <c r="B111">
        <f>IF(ABS(B110)&gt;F97,F97*SIGN(B110),B110)</f>
        <v>-118.70560970155084</v>
      </c>
      <c r="C111">
        <f>IF(ABS(C110)&gt;F97,F97*SIGN(C110),C110)</f>
        <v>-118.70560970155084</v>
      </c>
      <c r="L111" t="s">
        <v>51</v>
      </c>
      <c r="M111">
        <f>(M110/(2*0.81))*((1-O109)+SQRT(((1-O109)^2)+((4*0.81*O109/M110)*B99/B100)))*B100</f>
        <v>3.4200327527017995</v>
      </c>
      <c r="R111" t="s">
        <v>56</v>
      </c>
      <c r="S111">
        <f>IF(ABS(S110)&gt;W97,W97*SIGN(S110),S110)</f>
        <v>63.532618942632354</v>
      </c>
      <c r="T111">
        <f>IF(ABS(T110)&gt;W97,W97*SIGN(T110),T110)</f>
        <v>63.532618942632354</v>
      </c>
      <c r="AC111" t="s">
        <v>51</v>
      </c>
      <c r="AD111">
        <f>(AD110/(2*0.81))*((1-AF109)+SQRT(((1-AF109)^2)+((4*0.81*AF109/AD110)*S99/S100)))*S100</f>
        <v>4.3992827964700103</v>
      </c>
      <c r="AK111" t="s">
        <v>56</v>
      </c>
      <c r="AL111">
        <f>IF(ABS(AL110)&gt;AP97,AP97*SIGN(AL110),AL110)</f>
        <v>-118.70560970155084</v>
      </c>
      <c r="AM111">
        <f>IF(ABS(AM110)&gt;AP97,AP97*SIGN(AM110),AM110)</f>
        <v>-118.70560970155084</v>
      </c>
      <c r="AV111" t="s">
        <v>51</v>
      </c>
      <c r="AW111">
        <f>(AW110/(2*0.81))*((1-AY109)+SQRT(((1-AY109)^2)+((4*0.81*AY109/AW110)*AL99/AL100)))*AL100</f>
        <v>3.4200327527017995</v>
      </c>
      <c r="BC111" t="s">
        <v>56</v>
      </c>
      <c r="BD111">
        <f>IF(ABS(BD110)&gt;BH97,BH97*SIGN(BD110),BD110)</f>
        <v>-118.70560970155084</v>
      </c>
      <c r="BE111">
        <f>IF(ABS(BE110)&gt;BH97,BH97*SIGN(BE110),BE110)</f>
        <v>-118.70560970155084</v>
      </c>
      <c r="BN111" t="s">
        <v>51</v>
      </c>
      <c r="BO111">
        <f>(BO110/(2*0.81))*((1-BQ109)+SQRT(((1-BQ109)^2)+((4*0.81*BQ109/BO110)*BD99/BD100)))*BD100</f>
        <v>3.4200327527017995</v>
      </c>
      <c r="BW111" t="s">
        <v>56</v>
      </c>
      <c r="BX111">
        <f>IF(ABS(BX110)&gt;CB97,CB97*SIGN(BX110),BX110)</f>
        <v>-118.70560970155084</v>
      </c>
      <c r="BY111">
        <f>IF(ABS(BY110)&gt;CB97,CB97*SIGN(BY110),BY110)</f>
        <v>-118.70560970155084</v>
      </c>
      <c r="CH111" t="s">
        <v>51</v>
      </c>
      <c r="CI111">
        <f>(CI110/(2*0.81))*((1-CK109)+SQRT(((1-CK109)^2)+((4*0.81*CK109/CI110)*BX99/BX100)))*BX100</f>
        <v>3.4200327527017995</v>
      </c>
    </row>
    <row r="112" spans="1:91" x14ac:dyDescent="0.25">
      <c r="A112" t="s">
        <v>57</v>
      </c>
      <c r="B112">
        <f>0.81*B97*B108*F98/10</f>
        <v>235.52465955411267</v>
      </c>
      <c r="C112">
        <f>0.81*B97*C108*F98/10</f>
        <v>235.52465955411267</v>
      </c>
      <c r="R112" t="s">
        <v>57</v>
      </c>
      <c r="S112">
        <f>0.81*S97*S108*W98/10</f>
        <v>151.48094445913154</v>
      </c>
      <c r="T112">
        <f>0.81*S97*T108*W98/10</f>
        <v>151.48094445913154</v>
      </c>
      <c r="AK112" t="s">
        <v>57</v>
      </c>
      <c r="AL112">
        <f>0.81*AL97*AL108*AP98/10</f>
        <v>235.52465955411267</v>
      </c>
      <c r="AM112">
        <f>0.81*AL97*AM108*AP98/10</f>
        <v>235.52465955411267</v>
      </c>
      <c r="BC112" t="s">
        <v>57</v>
      </c>
      <c r="BD112">
        <f>0.81*BD97*BD108*BH98/10</f>
        <v>235.52465955411267</v>
      </c>
      <c r="BE112">
        <f>0.81*BD97*BE108*BH98/10</f>
        <v>235.52465955411267</v>
      </c>
      <c r="BW112" t="s">
        <v>57</v>
      </c>
      <c r="BX112">
        <f>0.81*BX97*BX108*CB98/10</f>
        <v>235.52465955411267</v>
      </c>
      <c r="BY112">
        <f>0.81*BX97*BY108*CB98/10</f>
        <v>235.52465955411267</v>
      </c>
    </row>
    <row r="113" spans="1:77" x14ac:dyDescent="0.25">
      <c r="A113" t="s">
        <v>58</v>
      </c>
      <c r="B113">
        <f>B107*B111/10</f>
        <v>-54.841991682116486</v>
      </c>
      <c r="C113">
        <f>C107*C111/10</f>
        <v>-54.841991682116486</v>
      </c>
      <c r="R113" t="s">
        <v>58</v>
      </c>
      <c r="S113">
        <f>S107*S111/10</f>
        <v>29.352069951496151</v>
      </c>
      <c r="T113">
        <f>T107*T111/10</f>
        <v>29.352069951496151</v>
      </c>
      <c r="AK113" t="s">
        <v>58</v>
      </c>
      <c r="AL113">
        <f>AL107*AL111/10</f>
        <v>-54.841991682116486</v>
      </c>
      <c r="AM113">
        <f>AM107*AM111/10</f>
        <v>-54.841991682116486</v>
      </c>
      <c r="BC113" t="s">
        <v>58</v>
      </c>
      <c r="BD113">
        <f>BD107*BD111/10</f>
        <v>-54.841991682116486</v>
      </c>
      <c r="BE113">
        <f>BE107*BE111/10</f>
        <v>-54.841991682116486</v>
      </c>
      <c r="BW113" t="s">
        <v>58</v>
      </c>
      <c r="BX113">
        <f>BX107*BX111/10</f>
        <v>-54.841991682116486</v>
      </c>
      <c r="BY113">
        <f>BY107*BY111/10</f>
        <v>-54.841991682116486</v>
      </c>
    </row>
    <row r="114" spans="1:77" x14ac:dyDescent="0.25">
      <c r="A114" t="s">
        <v>59</v>
      </c>
      <c r="B114">
        <f>B106*F97/10</f>
        <v>180.78059999999999</v>
      </c>
      <c r="C114">
        <f>C106*F97/10</f>
        <v>180.78059999999999</v>
      </c>
      <c r="R114" t="s">
        <v>59</v>
      </c>
      <c r="S114">
        <f>S106*W97/10</f>
        <v>180.78059999999999</v>
      </c>
      <c r="T114">
        <f>T106*W97/10</f>
        <v>180.78059999999999</v>
      </c>
      <c r="AK114" t="s">
        <v>59</v>
      </c>
      <c r="AL114">
        <f>AL106*AP97/10</f>
        <v>180.78059999999999</v>
      </c>
      <c r="AM114">
        <f>AM106*AP97/10</f>
        <v>180.78059999999999</v>
      </c>
      <c r="BC114" t="s">
        <v>59</v>
      </c>
      <c r="BD114">
        <f>BD106*BH97/10</f>
        <v>180.78059999999999</v>
      </c>
      <c r="BE114">
        <f>BE106*BH97/10</f>
        <v>180.78059999999999</v>
      </c>
      <c r="BW114" t="s">
        <v>59</v>
      </c>
      <c r="BX114">
        <f>BX106*CB97/10</f>
        <v>180.78059999999999</v>
      </c>
      <c r="BY114">
        <f>BY106*CB97/10</f>
        <v>180.78059999999999</v>
      </c>
    </row>
    <row r="115" spans="1:77" x14ac:dyDescent="0.25">
      <c r="A115" t="s">
        <v>60</v>
      </c>
      <c r="B115">
        <f>B114-B113-B112</f>
        <v>9.7932128003805019E-2</v>
      </c>
      <c r="C115">
        <f>C114-C113-C112</f>
        <v>9.7932128003805019E-2</v>
      </c>
      <c r="R115" t="s">
        <v>60</v>
      </c>
      <c r="S115">
        <f>S114-S113-S112</f>
        <v>-5.241441062770491E-2</v>
      </c>
      <c r="T115">
        <f>T114-T113-T112</f>
        <v>-5.241441062770491E-2</v>
      </c>
      <c r="AK115" t="s">
        <v>60</v>
      </c>
      <c r="AL115">
        <f>AL114-AL113-AL112</f>
        <v>9.7932128003805019E-2</v>
      </c>
      <c r="AM115">
        <f>AM114-AM113-AM112</f>
        <v>9.7932128003805019E-2</v>
      </c>
      <c r="BC115" t="s">
        <v>60</v>
      </c>
      <c r="BD115">
        <f>BD114-BD113-BD112</f>
        <v>9.7932128003805019E-2</v>
      </c>
      <c r="BE115">
        <f>BE114-BE113-BE112</f>
        <v>9.7932128003805019E-2</v>
      </c>
      <c r="BW115" t="s">
        <v>60</v>
      </c>
      <c r="BX115">
        <f>BX114-BX113-BX112</f>
        <v>9.7932128003805019E-2</v>
      </c>
      <c r="BY115">
        <f>BY114-BY113-BY112</f>
        <v>9.7932128003805019E-2</v>
      </c>
    </row>
    <row r="116" spans="1:77" x14ac:dyDescent="0.25">
      <c r="A116" t="s">
        <v>61</v>
      </c>
      <c r="B116">
        <f>(B114*(B98-B99)-B113*B99-B112*0.416*B108)/100</f>
        <v>31.383299140349596</v>
      </c>
      <c r="C116">
        <f>-(C114*(B98-B99)-C113*B99-C112*0.416*C108)/100</f>
        <v>-31.383299140349596</v>
      </c>
      <c r="R116" t="s">
        <v>61</v>
      </c>
      <c r="S116">
        <f>(S114*(S98-S99)-S113*S99-S112*0.416*S108)/100</f>
        <v>79.212737948059484</v>
      </c>
      <c r="T116">
        <f>-(T114*(S98-S99)-T113*S99-T112*0.416*T108)/100</f>
        <v>-79.212737948059484</v>
      </c>
      <c r="AK116" t="s">
        <v>61</v>
      </c>
      <c r="AL116">
        <f>(AL114*(AL98-AL99)-AL113*AL99-AL112*0.416*AL108)/100</f>
        <v>31.383299140349596</v>
      </c>
      <c r="AM116">
        <f>-(AM114*(AL98-AL99)-AM113*AL99-AM112*0.416*AM108)/100</f>
        <v>-31.383299140349596</v>
      </c>
      <c r="BC116" t="s">
        <v>61</v>
      </c>
      <c r="BD116">
        <f>(BD114*(BD98-BD99)-BD113*BD99-BD112*0.416*BD108)/100</f>
        <v>31.383299140349596</v>
      </c>
      <c r="BE116">
        <f>-(BE114*(BD98-BD99)-BE113*BD99-BE112*0.416*BE108)/100</f>
        <v>-31.383299140349596</v>
      </c>
      <c r="BW116" t="s">
        <v>61</v>
      </c>
      <c r="BX116">
        <f>(BX114*(BX98-BX99)-BX113*BX99-BX112*0.416*BX108)/100</f>
        <v>31.383299140349596</v>
      </c>
      <c r="BY116">
        <f>-(BY114*(BX98-BX99)-BY113*BX99-BY112*0.416*BY108)/100</f>
        <v>-31.383299140349596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telaio 5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2017-01-23T09:03:46Z</dcterms:created>
  <dcterms:modified xsi:type="dcterms:W3CDTF">2017-02-13T19:41:57Z</dcterms:modified>
</cp:coreProperties>
</file>